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LEY DE TRANSPARENCIA\3 Información para publicación\FFP\06 Contratación\Contrataciones FFP\"/>
    </mc:Choice>
  </mc:AlternateContent>
  <xr:revisionPtr revIDLastSave="0" documentId="13_ncr:1_{31F8A59F-099D-4C7A-A6E2-470BF8E40AE7}" xr6:coauthVersionLast="36" xr6:coauthVersionMax="36" xr10:uidLastSave="{00000000-0000-0000-0000-000000000000}"/>
  <workbookProtection workbookAlgorithmName="SHA-512" workbookHashValue="pNHdorMX0W0sxRz9bng0Iad6+iJs9iDTIqLhje5Em6uW5MbbT3wR7rQ9dKI279pry86rNP3uW94Jb6TalK2tiQ==" workbookSaltValue="p5Rr8UkS5cJGXTbunxczYw==" workbookSpinCount="100000" lockStructure="1"/>
  <bookViews>
    <workbookView xWindow="0" yWindow="0" windowWidth="20490" windowHeight="7455"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definedNames>
    <definedName name="OLE_LINK1" localSheetId="0">'F5.2  GESTIÓN CONTRACTUAL-CO...'!$J$31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12" i="1" l="1"/>
  <c r="AU31" i="1" l="1"/>
  <c r="AI31" i="1"/>
  <c r="AU30" i="1" l="1"/>
  <c r="AU29" i="1"/>
  <c r="AU28" i="1"/>
  <c r="AU27" i="1"/>
  <c r="AU26" i="1"/>
  <c r="AU25" i="1"/>
  <c r="AT24" i="1"/>
  <c r="AU24" i="1" s="1"/>
  <c r="AU23" i="1"/>
  <c r="AT22" i="1"/>
  <c r="AU22" i="1" s="1"/>
  <c r="AU21" i="1"/>
  <c r="AT20" i="1"/>
  <c r="AU20" i="1" s="1"/>
  <c r="AT19" i="1"/>
  <c r="AU19" i="1" s="1"/>
  <c r="AT18" i="1"/>
  <c r="AU18" i="1" s="1"/>
  <c r="AT17" i="1"/>
  <c r="AU17" i="1" s="1"/>
  <c r="AT16" i="1"/>
  <c r="AU16" i="1" s="1"/>
  <c r="AT15" i="1"/>
  <c r="AU15" i="1" s="1"/>
  <c r="AU14" i="1"/>
  <c r="AU13" i="1"/>
  <c r="AU12" i="1"/>
  <c r="AU11" i="1"/>
  <c r="AM14" i="1" l="1"/>
  <c r="AI26" i="1" l="1"/>
  <c r="AI14" i="1"/>
  <c r="AN13" i="1"/>
  <c r="AN12" i="1"/>
  <c r="AI13" i="1"/>
  <c r="K26" i="1"/>
  <c r="K13" i="1"/>
</calcChain>
</file>

<file path=xl/sharedStrings.xml><?xml version="1.0" encoding="utf-8"?>
<sst xmlns="http://schemas.openxmlformats.org/spreadsheetml/2006/main" count="3042" uniqueCount="2101">
  <si>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</si>
  <si>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</si>
  <si>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</si>
  <si>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</si>
  <si>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</si>
  <si>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</si>
  <si>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</si>
  <si>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</si>
  <si>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</si>
  <si>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</si>
  <si>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</si>
  <si>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</si>
  <si>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</si>
  <si>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</si>
  <si>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</si>
  <si>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</si>
  <si>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</si>
  <si>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</si>
  <si>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</si>
  <si>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</si>
  <si>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</si>
  <si>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</si>
  <si>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</si>
  <si>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</si>
  <si>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</si>
  <si>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</si>
  <si>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</si>
  <si>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</si>
  <si>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</si>
  <si>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</si>
  <si>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</si>
  <si>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</si>
  <si>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</si>
  <si>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</si>
  <si>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</si>
  <si>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</si>
  <si>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</si>
  <si>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</si>
  <si>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</si>
  <si>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</si>
  <si>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</si>
  <si>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</si>
  <si>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</si>
  <si>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</si>
  <si>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</si>
  <si>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</si>
  <si>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</si>
  <si>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</si>
  <si>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</si>
  <si>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</si>
  <si>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</si>
  <si>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</si>
  <si>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</si>
  <si>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</si>
  <si>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</si>
  <si>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</si>
  <si>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</si>
  <si>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</si>
  <si>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</si>
  <si>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</si>
  <si>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</si>
  <si>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</si>
  <si>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</si>
  <si>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</si>
  <si>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</si>
  <si>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</si>
  <si>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</si>
  <si>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</si>
  <si>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</si>
  <si>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</si>
  <si>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</si>
  <si>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</si>
  <si>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</si>
  <si>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</si>
  <si>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</si>
  <si>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</si>
  <si>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</si>
  <si>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</si>
  <si>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</si>
  <si>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</si>
  <si>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</si>
  <si>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</si>
  <si>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</si>
  <si>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</si>
  <si>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</si>
  <si>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</si>
  <si>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</si>
  <si>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</si>
  <si>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</si>
  <si>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</si>
  <si>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</si>
  <si>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</si>
  <si>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</si>
  <si>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</si>
  <si>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</si>
  <si>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</si>
  <si>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</si>
  <si>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</si>
  <si>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</si>
  <si>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</si>
  <si>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</si>
  <si>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</si>
  <si>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</si>
  <si>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</si>
  <si>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</si>
  <si>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</si>
  <si>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</si>
  <si>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</si>
  <si>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</si>
  <si>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</si>
  <si>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</si>
  <si>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</si>
  <si>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</si>
  <si>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</si>
  <si>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</si>
  <si>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</si>
  <si>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</si>
  <si>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</si>
  <si>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</si>
  <si>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</si>
  <si>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</si>
  <si>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</si>
  <si>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</si>
  <si>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</si>
  <si>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</si>
  <si>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</si>
  <si>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</si>
  <si>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</si>
  <si>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</si>
  <si>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</si>
  <si>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</si>
  <si>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</si>
  <si>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</si>
  <si>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</si>
  <si>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</si>
  <si>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</si>
  <si>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</si>
  <si>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</si>
  <si>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</si>
  <si>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</si>
  <si>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</si>
  <si>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</si>
  <si>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</si>
  <si>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</si>
  <si>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</si>
  <si>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</si>
  <si>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</si>
  <si>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</si>
  <si>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</si>
  <si>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</si>
  <si>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</si>
  <si>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</si>
  <si>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</si>
  <si>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</si>
  <si>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</si>
  <si>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</si>
  <si>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</si>
  <si>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</si>
  <si>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</si>
  <si>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</si>
  <si>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</si>
  <si>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</si>
  <si>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</si>
  <si>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</si>
  <si>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</si>
  <si>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</si>
  <si>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</si>
  <si>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</si>
  <si>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</si>
  <si>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</si>
  <si>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</si>
  <si>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</si>
  <si>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</si>
  <si>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</si>
  <si>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</si>
  <si>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</si>
  <si>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</si>
  <si>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</si>
  <si>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</si>
  <si>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</si>
  <si>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</si>
  <si>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</si>
  <si>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</si>
  <si>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</si>
  <si>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</si>
  <si>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</si>
  <si>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</si>
  <si>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</si>
  <si>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</si>
  <si>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</si>
  <si>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</si>
  <si>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</si>
  <si>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</si>
  <si>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</si>
  <si>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</si>
  <si>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</si>
  <si>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</si>
  <si>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</si>
  <si>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</si>
  <si>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</si>
  <si>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</si>
  <si>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</si>
  <si>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</si>
  <si>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</si>
  <si>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</si>
  <si>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</si>
  <si>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</si>
  <si>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</si>
  <si>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</si>
  <si>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</si>
  <si>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</si>
  <si>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</si>
  <si>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</si>
  <si>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</si>
  <si>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</si>
  <si>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</si>
  <si>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</si>
  <si>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</si>
  <si>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</si>
  <si>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</si>
  <si>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</si>
  <si>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</si>
  <si>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</si>
  <si>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</si>
  <si>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</si>
  <si>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</si>
  <si>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</si>
  <si>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</si>
  <si>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</si>
  <si>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</si>
  <si>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</si>
  <si>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</si>
  <si>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</si>
  <si>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</si>
  <si>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</si>
  <si>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</si>
  <si>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</si>
  <si>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</si>
  <si>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</si>
  <si>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</si>
  <si>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</si>
  <si>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</si>
  <si>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</si>
  <si>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</si>
  <si>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</si>
  <si>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</si>
  <si>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</si>
  <si>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</si>
  <si>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</si>
  <si>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</si>
  <si>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</si>
  <si>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</si>
  <si>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</si>
  <si>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</si>
  <si>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</si>
  <si>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</si>
  <si>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</si>
  <si>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</si>
  <si>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</si>
  <si>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</si>
  <si>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</si>
  <si>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</si>
  <si>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</si>
  <si>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</si>
  <si>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</si>
  <si>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</si>
  <si>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</si>
  <si>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</si>
  <si>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</si>
  <si>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</si>
  <si>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</si>
  <si>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</si>
  <si>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</si>
  <si>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</si>
  <si>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</si>
  <si>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</si>
  <si>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</si>
  <si>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</si>
  <si>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</si>
  <si>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</si>
  <si>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</si>
  <si>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</si>
  <si>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</si>
  <si>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</si>
  <si>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</si>
  <si>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</si>
  <si>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</si>
  <si>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</si>
  <si>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</si>
  <si>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</si>
  <si>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</si>
  <si>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</si>
  <si>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</si>
  <si>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</si>
  <si>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</si>
  <si>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</si>
  <si>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</si>
  <si>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</si>
  <si>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</si>
  <si>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</si>
  <si>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</si>
  <si>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</si>
  <si>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</si>
  <si>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</si>
  <si>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</si>
  <si>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</si>
  <si>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</si>
  <si>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</si>
  <si>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</si>
  <si>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</si>
  <si>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</si>
  <si>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</si>
  <si>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</si>
  <si>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</si>
  <si>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</si>
  <si>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</si>
  <si>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</si>
  <si>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</si>
  <si>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</si>
  <si>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</si>
  <si>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</si>
  <si>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</si>
  <si>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</si>
  <si>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</si>
  <si>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</si>
  <si>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</si>
  <si>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</si>
  <si>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</si>
  <si>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</si>
  <si>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</si>
  <si>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</si>
  <si>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</si>
  <si>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</si>
  <si>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</si>
  <si>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</si>
  <si>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</si>
  <si>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</si>
  <si>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</si>
  <si>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</si>
  <si>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</si>
  <si>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</si>
  <si>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</si>
  <si>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</si>
  <si>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</si>
  <si>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</si>
  <si>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</si>
  <si>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</si>
  <si>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</si>
  <si>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</si>
  <si>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</si>
  <si>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</si>
  <si>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</si>
  <si>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</si>
  <si>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</si>
  <si>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</si>
  <si>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</si>
  <si>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</si>
  <si>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</si>
  <si>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</si>
  <si>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</si>
  <si>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</si>
  <si>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</si>
  <si>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</si>
  <si>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</si>
  <si>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</si>
  <si>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</si>
  <si>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</si>
  <si>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</si>
  <si>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</si>
  <si>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</si>
  <si>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</si>
  <si>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</si>
  <si>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</si>
  <si>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</si>
  <si>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</si>
  <si>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</si>
  <si>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</si>
  <si>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</si>
  <si>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</si>
  <si>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</si>
  <si>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</si>
  <si>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</si>
  <si>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</si>
  <si>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</si>
  <si>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</si>
  <si>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</si>
  <si>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</si>
  <si>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</si>
  <si>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</si>
  <si>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</si>
  <si>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</si>
  <si>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</si>
  <si>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</si>
  <si>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</si>
  <si>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</si>
  <si>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</si>
  <si>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</si>
  <si>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</si>
  <si>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</si>
  <si>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</si>
  <si>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</si>
  <si>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</si>
  <si>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</si>
  <si>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</si>
  <si>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</si>
  <si>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</si>
  <si>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</si>
  <si>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</si>
  <si>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</si>
  <si>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</si>
  <si>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</si>
  <si>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</si>
  <si>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</si>
  <si>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</si>
  <si>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</si>
  <si>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</si>
  <si>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</si>
  <si>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</si>
  <si>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</si>
  <si>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</si>
  <si>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</si>
  <si>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</si>
  <si>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</si>
  <si>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</si>
  <si>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</si>
  <si>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</si>
  <si>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</si>
  <si>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</si>
  <si>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</si>
  <si>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</si>
  <si>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</si>
  <si>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</si>
  <si>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</si>
  <si>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</si>
  <si>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</si>
  <si>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</si>
  <si>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</si>
  <si>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</si>
  <si>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</si>
  <si>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</si>
  <si>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</si>
  <si>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</si>
  <si>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</si>
  <si>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</si>
  <si>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</si>
  <si>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</si>
  <si>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</si>
  <si>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</si>
  <si>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</si>
  <si>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</si>
  <si>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</si>
  <si>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</si>
  <si>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</si>
  <si>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</si>
  <si>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</si>
  <si>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</si>
  <si>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</si>
  <si>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</si>
  <si>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</si>
  <si>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</si>
  <si>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</si>
  <si>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</si>
  <si>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</si>
  <si>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</si>
  <si>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</si>
  <si>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</si>
  <si>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</si>
  <si>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</si>
  <si>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</si>
  <si>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</si>
  <si>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</si>
  <si>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</si>
  <si>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</si>
  <si>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</si>
  <si>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</si>
  <si>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</si>
  <si>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</si>
  <si>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</si>
  <si>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</si>
  <si>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</si>
  <si>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</si>
  <si>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</si>
  <si>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</si>
  <si>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</si>
  <si>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</si>
  <si>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</si>
  <si>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</si>
  <si>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</si>
  <si>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</si>
  <si>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</si>
  <si>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</si>
  <si>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</si>
  <si>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</si>
  <si>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</si>
  <si>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</si>
  <si>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</si>
  <si>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</si>
  <si>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</si>
  <si>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</si>
  <si>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</si>
  <si>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</si>
  <si>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</si>
  <si>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</si>
  <si>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</si>
  <si>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</si>
  <si>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</si>
  <si>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</si>
  <si>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</si>
  <si>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</si>
  <si>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</si>
  <si>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</si>
  <si>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</si>
  <si>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</si>
  <si>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</si>
  <si>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</si>
  <si>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</si>
  <si>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</si>
  <si>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</si>
  <si>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</si>
  <si>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</si>
  <si>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</si>
  <si>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</si>
  <si>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</si>
  <si>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</si>
  <si>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</si>
  <si>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</si>
  <si>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</si>
  <si>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</si>
  <si>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</si>
  <si>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</si>
  <si>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</si>
  <si>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</si>
  <si>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</si>
  <si>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</si>
  <si>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</si>
  <si>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</si>
  <si>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</si>
  <si>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</si>
  <si>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</si>
  <si>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</si>
  <si>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</si>
  <si>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</si>
  <si>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</si>
  <si>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</si>
  <si>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</si>
  <si>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</si>
  <si>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</si>
  <si>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</si>
  <si>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</si>
  <si>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</si>
  <si>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</si>
  <si>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</si>
  <si>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</si>
  <si>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</si>
  <si>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</si>
  <si>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</si>
  <si>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</si>
  <si>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</si>
  <si>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</si>
  <si>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</si>
  <si>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</si>
  <si>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</si>
  <si>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</si>
  <si>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</si>
  <si>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</si>
  <si>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</si>
  <si>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</si>
  <si>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</si>
  <si>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</si>
  <si>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</si>
  <si>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</si>
  <si>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</si>
  <si>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</si>
  <si>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</si>
  <si>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</si>
  <si>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</si>
  <si>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</si>
  <si>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</si>
  <si>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</si>
  <si>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</si>
  <si>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</si>
  <si>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</si>
  <si>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</si>
  <si>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</si>
  <si>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</si>
  <si>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</si>
  <si>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</si>
  <si>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</si>
  <si>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</si>
  <si>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</si>
  <si>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</si>
  <si>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</si>
  <si>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</si>
  <si>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</si>
  <si>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</si>
  <si>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</si>
  <si>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</si>
  <si>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</si>
  <si>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</si>
  <si>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</si>
  <si>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</si>
  <si>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</si>
  <si>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</si>
  <si>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</si>
  <si>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</si>
  <si>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</si>
  <si>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</si>
  <si>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</si>
  <si>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</si>
  <si>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</si>
  <si>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</si>
  <si>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</si>
  <si>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</si>
  <si>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</si>
  <si>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</si>
  <si>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</si>
  <si>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</si>
  <si>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</si>
  <si>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</si>
  <si>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</si>
  <si>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</si>
  <si>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</si>
  <si>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</si>
  <si>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</si>
  <si>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</si>
  <si>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</si>
  <si>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</si>
  <si>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</si>
  <si>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</si>
  <si>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</si>
  <si>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</si>
  <si>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</si>
  <si>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</si>
  <si>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</si>
  <si>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</si>
  <si>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</si>
  <si>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</si>
  <si>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</si>
  <si>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</si>
  <si>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</si>
  <si>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</si>
  <si>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</si>
  <si>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</si>
  <si>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</si>
  <si>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</si>
  <si>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</si>
  <si>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</si>
  <si>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</si>
  <si>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</si>
  <si>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</si>
  <si>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</si>
  <si>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</si>
  <si>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</si>
  <si>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</si>
  <si>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</si>
  <si>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</si>
  <si>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</si>
  <si>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</si>
  <si>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</si>
  <si>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</si>
  <si>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</si>
  <si>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</si>
  <si>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</si>
  <si>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</si>
  <si>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</si>
  <si>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</si>
  <si>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</si>
  <si>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</si>
  <si>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</si>
  <si>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</si>
  <si>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</si>
  <si>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</si>
  <si>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</si>
  <si>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</si>
  <si>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</si>
  <si>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</si>
  <si>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</si>
  <si>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</si>
  <si>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</si>
  <si>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</si>
  <si>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</si>
  <si>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</si>
  <si>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</si>
  <si>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</si>
  <si>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</si>
  <si>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</si>
  <si>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</si>
  <si>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</si>
  <si>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</si>
  <si>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</si>
  <si>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</si>
  <si>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</si>
  <si>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</si>
  <si>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</si>
  <si>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</si>
  <si>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</si>
  <si>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</si>
  <si>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</si>
  <si>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</si>
  <si>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</si>
  <si>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</si>
  <si>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</si>
  <si>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</si>
  <si>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</si>
  <si>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</si>
  <si>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</si>
  <si>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</si>
  <si>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</si>
  <si>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</si>
  <si>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</si>
  <si>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</si>
  <si>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</si>
  <si>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</si>
  <si>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</si>
  <si>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</si>
  <si>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</si>
  <si>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</si>
  <si>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</si>
  <si>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</si>
  <si>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</si>
  <si>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</si>
  <si>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</si>
  <si>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</si>
  <si>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</si>
  <si>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</si>
  <si>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</si>
  <si>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</si>
  <si>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</si>
  <si>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</si>
  <si>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</si>
  <si>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</si>
  <si>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</si>
  <si>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</si>
  <si>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</si>
  <si>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</si>
  <si>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</si>
  <si>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</si>
  <si>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</si>
  <si>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</si>
  <si>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</si>
  <si>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</si>
  <si>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</si>
  <si>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</si>
  <si>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</si>
  <si>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</si>
  <si>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</si>
  <si>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</si>
  <si>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</si>
  <si>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</si>
  <si>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</si>
  <si>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</si>
  <si>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</si>
  <si>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</si>
  <si>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</si>
  <si>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</si>
  <si>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</si>
  <si>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</si>
  <si>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</si>
  <si>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</si>
  <si>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</si>
  <si>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</si>
  <si>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</si>
  <si>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</si>
  <si>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</si>
  <si>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</si>
  <si>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</si>
  <si>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</si>
  <si>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</si>
  <si>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</si>
  <si>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</si>
  <si>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</si>
  <si>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</si>
  <si>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</si>
  <si>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</si>
  <si>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</si>
  <si>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</si>
  <si>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</si>
  <si>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</si>
  <si>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</si>
  <si>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</si>
  <si>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</si>
  <si>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</si>
  <si>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</si>
  <si>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</si>
  <si>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</si>
  <si>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</si>
  <si>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</si>
  <si>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</si>
  <si>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</si>
  <si>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</si>
  <si>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</si>
  <si>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</si>
  <si>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</si>
  <si>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</si>
  <si>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</si>
  <si>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</si>
  <si>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</si>
  <si>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</si>
  <si>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</si>
  <si>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</si>
  <si>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</si>
  <si>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</si>
  <si>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</si>
  <si>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</si>
  <si>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</si>
  <si>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</si>
  <si>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</si>
  <si>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</si>
  <si>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</si>
  <si>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</si>
  <si>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</si>
  <si>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</si>
  <si>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</si>
  <si>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</si>
  <si>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</si>
  <si>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</si>
  <si>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</si>
  <si>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</si>
  <si>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</si>
  <si>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</si>
  <si>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</si>
  <si>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</si>
  <si>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</si>
  <si>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</si>
  <si>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</si>
  <si>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</si>
  <si>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</si>
  <si>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</si>
  <si>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</si>
  <si>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</si>
  <si>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</si>
  <si>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</si>
  <si>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</si>
  <si>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</si>
  <si>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</si>
  <si>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</si>
  <si>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</si>
  <si>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</si>
  <si>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</si>
  <si>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</si>
  <si>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</si>
  <si>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</si>
  <si>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</si>
  <si>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</si>
  <si>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</si>
  <si>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</si>
  <si>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</si>
  <si>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</si>
  <si>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</si>
  <si>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</si>
  <si>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</si>
  <si>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</si>
  <si>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</si>
  <si>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</si>
  <si>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</si>
  <si>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</si>
  <si>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</si>
  <si>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</si>
  <si>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</si>
  <si>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</si>
  <si>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</si>
  <si>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</si>
  <si>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</si>
  <si>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</si>
  <si>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</si>
  <si>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</si>
  <si>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</si>
  <si>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</si>
  <si>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</si>
  <si>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</si>
  <si>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</si>
  <si>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</si>
  <si>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</si>
  <si>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</si>
  <si>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</si>
  <si>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</si>
  <si>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</si>
  <si>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</si>
  <si>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</si>
  <si>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</si>
  <si>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</si>
  <si>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</si>
  <si>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</si>
  <si>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</si>
  <si>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</si>
  <si>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</si>
  <si>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</si>
  <si>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</si>
  <si>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</si>
  <si>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</si>
  <si>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</si>
  <si>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</si>
  <si>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</si>
  <si>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</si>
  <si>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</si>
  <si>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</si>
  <si>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</si>
  <si>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</si>
  <si>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</si>
  <si>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</si>
  <si>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</si>
  <si>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</si>
  <si>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</si>
  <si>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</si>
  <si>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</si>
  <si>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</si>
  <si>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</si>
  <si>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</si>
  <si>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</si>
  <si>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</si>
  <si>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</si>
  <si>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</si>
  <si>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</si>
  <si>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</si>
  <si>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</si>
  <si>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</si>
  <si>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</si>
  <si>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</si>
  <si>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</si>
  <si>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</si>
  <si>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</si>
  <si>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</si>
  <si>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</si>
  <si>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</si>
  <si>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</si>
  <si>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</si>
  <si>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</si>
  <si>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</si>
  <si>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</si>
  <si>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</si>
  <si>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</si>
  <si>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</si>
  <si>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</si>
  <si>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</si>
  <si>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</si>
  <si>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</si>
  <si>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</si>
  <si>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</si>
  <si>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</si>
  <si>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</si>
  <si>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</si>
  <si>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</si>
  <si>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</si>
  <si>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</si>
  <si>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</si>
  <si>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</si>
  <si>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</si>
  <si>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</si>
  <si>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</si>
  <si>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</si>
  <si>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</si>
  <si>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</si>
  <si>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</si>
  <si>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</si>
  <si>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</si>
  <si>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</si>
  <si>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</si>
  <si>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</si>
  <si>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</si>
  <si>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</si>
  <si>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</si>
  <si>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</si>
  <si>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</si>
  <si>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</si>
  <si>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</si>
  <si>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</si>
  <si>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</si>
  <si>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</si>
  <si>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</si>
  <si>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</si>
  <si>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</si>
  <si>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</si>
  <si>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</si>
  <si>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</si>
  <si>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</si>
  <si>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</si>
  <si>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</si>
  <si>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</si>
  <si>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</si>
  <si>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</si>
  <si>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</si>
  <si>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</si>
  <si>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</si>
  <si>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</si>
  <si>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</si>
  <si>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</si>
  <si>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</si>
  <si>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</si>
  <si>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</si>
  <si>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</si>
  <si>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</si>
  <si>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</si>
  <si>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</si>
  <si>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</si>
  <si>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</si>
  <si>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</si>
  <si>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</si>
  <si>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</si>
  <si>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</si>
  <si>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</si>
  <si>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</si>
  <si>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</si>
  <si>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</si>
  <si>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</si>
  <si>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</si>
  <si>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</si>
  <si>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</si>
  <si>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</si>
  <si>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</si>
  <si>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</si>
  <si>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</si>
  <si>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</si>
  <si>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</si>
  <si>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</si>
  <si>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</si>
  <si>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</si>
  <si>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</si>
  <si>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</si>
  <si>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</si>
  <si>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</si>
  <si>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</si>
  <si>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</si>
  <si>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</si>
  <si>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</si>
  <si>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</si>
  <si>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</si>
  <si>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</si>
  <si>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</si>
  <si>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</si>
  <si>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</si>
  <si>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</si>
  <si>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</si>
  <si>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</si>
  <si>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</si>
  <si>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</si>
  <si>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</si>
  <si>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</si>
  <si>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</si>
  <si>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</si>
  <si>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</si>
  <si>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</si>
  <si>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</si>
  <si>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</si>
  <si>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</si>
  <si>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</si>
  <si>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</si>
  <si>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</si>
  <si>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</si>
  <si>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</si>
  <si>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</si>
  <si>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</si>
  <si>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</si>
  <si>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</si>
  <si>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</si>
  <si>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</si>
  <si>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</si>
  <si>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</si>
  <si>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</si>
  <si>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</si>
  <si>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</si>
  <si>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</si>
  <si>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</si>
  <si>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</si>
  <si>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</si>
  <si>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</si>
  <si>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</si>
  <si>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</si>
  <si>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</si>
  <si>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</si>
  <si>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</si>
  <si>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</si>
  <si>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</si>
  <si>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</si>
  <si>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</si>
  <si>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</si>
  <si>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</si>
  <si>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</si>
  <si>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</si>
  <si>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</si>
  <si>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</si>
  <si>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</si>
  <si>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</si>
  <si>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</si>
  <si>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</si>
  <si>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</si>
  <si>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</si>
  <si>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</si>
  <si>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</si>
  <si>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</si>
  <si>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</si>
  <si>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</si>
  <si>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</si>
  <si>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</si>
  <si>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</si>
  <si>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</si>
  <si>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</si>
  <si>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</si>
  <si>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</si>
  <si>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</si>
  <si>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</si>
  <si>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</si>
  <si>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</si>
  <si>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</si>
  <si>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</si>
  <si>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</si>
  <si>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</si>
  <si>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</si>
  <si>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</si>
  <si>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</si>
  <si>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</si>
  <si>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</si>
  <si>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</si>
  <si>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</si>
  <si>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</si>
  <si>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</si>
  <si>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</si>
  <si>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</si>
  <si>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</si>
  <si>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</si>
  <si>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</si>
  <si>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</si>
  <si>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</si>
  <si>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</si>
  <si>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</si>
  <si>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</si>
  <si>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</si>
  <si>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</si>
  <si>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</si>
  <si>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</si>
  <si>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</si>
  <si>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</si>
  <si>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</si>
  <si>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</si>
  <si>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</si>
  <si>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</si>
  <si>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</si>
  <si>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</si>
  <si>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</si>
  <si>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</si>
  <si>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</si>
  <si>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</si>
  <si>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</si>
  <si>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</si>
  <si>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</si>
  <si>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</si>
  <si>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</si>
  <si>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</si>
  <si>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</si>
  <si>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</si>
  <si>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</si>
  <si>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</si>
  <si>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</si>
  <si>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</si>
  <si>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</si>
  <si>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</si>
  <si>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</si>
  <si>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</si>
  <si>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</si>
  <si>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</si>
  <si>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</si>
  <si>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</si>
  <si>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</si>
  <si>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</si>
  <si>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</si>
  <si>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</si>
  <si>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</si>
  <si>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</si>
  <si>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</si>
  <si>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</si>
  <si>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</si>
  <si>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</si>
  <si>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</si>
  <si>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</si>
  <si>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</si>
  <si>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</si>
  <si>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</si>
  <si>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</si>
  <si>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</si>
  <si>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</si>
  <si>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</si>
  <si>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</si>
  <si>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</si>
  <si>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</si>
  <si>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</si>
  <si>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</si>
  <si>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</si>
  <si>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</si>
  <si>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</si>
  <si>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</si>
  <si>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</si>
  <si>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</si>
  <si>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</si>
  <si>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</si>
  <si>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</si>
  <si>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</si>
  <si>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</si>
  <si>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</si>
  <si>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</si>
  <si>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</si>
  <si>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</si>
  <si>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</si>
  <si>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</si>
  <si>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</si>
  <si>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</si>
  <si>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</si>
  <si>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</si>
  <si>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</si>
  <si>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</si>
  <si>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</si>
  <si>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</si>
  <si>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</si>
  <si>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</si>
  <si>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</si>
  <si>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</si>
  <si>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</si>
  <si>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</si>
  <si>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</si>
  <si>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</si>
  <si>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</si>
  <si>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</si>
  <si>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</si>
  <si>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</si>
  <si>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</si>
  <si>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</si>
  <si>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</si>
  <si>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</si>
  <si>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</si>
  <si>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</si>
  <si>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</si>
  <si>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</si>
  <si>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</si>
  <si>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</si>
  <si>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</si>
  <si>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</si>
  <si>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</si>
  <si>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</si>
  <si>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</si>
  <si>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</si>
  <si>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</si>
  <si>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</si>
  <si>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</si>
  <si>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</si>
  <si>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</si>
  <si>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</si>
  <si>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</si>
  <si>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</si>
  <si>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</si>
  <si>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</si>
  <si>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</si>
  <si>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</si>
  <si>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</si>
  <si>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</si>
  <si>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</si>
  <si>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</si>
  <si>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</si>
  <si>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</si>
  <si>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</si>
  <si>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</si>
  <si>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</si>
  <si>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</si>
  <si>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</si>
  <si>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</si>
  <si>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</si>
  <si>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</si>
  <si>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</si>
  <si>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</si>
  <si>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</si>
  <si>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</si>
  <si>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</si>
  <si>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</si>
  <si>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</si>
  <si>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</si>
  <si>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</si>
  <si>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</si>
  <si>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</si>
  <si>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</si>
  <si>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</si>
  <si>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</si>
  <si>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</si>
  <si>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</si>
  <si>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</si>
  <si>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</si>
  <si>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</si>
  <si>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</si>
  <si>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</si>
  <si>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</si>
  <si>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</si>
  <si>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</si>
  <si>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</si>
  <si>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</si>
  <si>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</si>
  <si>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</si>
  <si>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</si>
  <si>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</si>
  <si>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</si>
  <si>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</si>
  <si>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</si>
  <si>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</si>
  <si>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</si>
  <si>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</si>
  <si>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</si>
  <si>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</si>
  <si>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</si>
  <si>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</si>
  <si>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</si>
  <si>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</si>
  <si>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</si>
  <si>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</si>
  <si>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</si>
  <si>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</si>
  <si>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</si>
  <si>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</si>
  <si>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</si>
  <si>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</si>
  <si>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</si>
  <si>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</si>
  <si>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</si>
  <si>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</si>
  <si>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</si>
  <si>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</si>
  <si>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</si>
  <si>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</si>
  <si>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</si>
  <si>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</si>
  <si>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</si>
  <si>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</si>
  <si>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</si>
  <si>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</si>
  <si>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</si>
  <si>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</si>
  <si>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</si>
  <si>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</si>
  <si>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</si>
  <si>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</si>
  <si>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</si>
  <si>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</si>
  <si>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</si>
  <si>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</si>
  <si>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</si>
  <si>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</si>
  <si>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</si>
  <si>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</si>
  <si>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</si>
  <si>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</si>
  <si>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</si>
  <si>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</si>
  <si>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</si>
  <si>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</si>
  <si>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</si>
  <si>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</si>
  <si>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</si>
  <si>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</si>
  <si>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</si>
  <si>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</si>
  <si>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</si>
  <si>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</si>
  <si>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</si>
  <si>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</si>
  <si>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</si>
  <si>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</si>
  <si>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</si>
  <si>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</si>
  <si>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</si>
  <si>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</si>
  <si>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</si>
  <si>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</si>
  <si>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</si>
  <si>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</si>
  <si>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</si>
  <si>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</si>
  <si>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</si>
  <si>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</si>
  <si>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</si>
  <si>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</si>
  <si>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</si>
  <si>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</si>
  <si>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</si>
  <si>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</si>
  <si>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</si>
  <si>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</si>
  <si>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</si>
  <si>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</si>
  <si>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</si>
  <si>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</si>
  <si>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</si>
  <si>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</si>
  <si>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</si>
  <si>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</si>
  <si>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</si>
  <si>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</si>
  <si>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</si>
  <si>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</si>
  <si>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</si>
  <si>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</si>
  <si>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</si>
  <si>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</si>
  <si>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</si>
  <si>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</si>
  <si>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</si>
  <si>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</si>
  <si>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</si>
  <si>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</si>
  <si>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</si>
  <si>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</si>
  <si>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</si>
  <si>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</si>
  <si>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</si>
  <si>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</si>
  <si>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</si>
  <si>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</si>
  <si>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</si>
  <si>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</si>
  <si>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</si>
  <si>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</si>
  <si>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</si>
  <si>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</si>
  <si>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</si>
  <si>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</si>
  <si>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</si>
  <si>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</si>
  <si>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</si>
  <si>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</si>
  <si>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</si>
  <si>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</si>
  <si>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</si>
  <si>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</si>
  <si>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</si>
  <si>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</si>
  <si>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</si>
  <si>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</si>
  <si>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</si>
  <si>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</si>
  <si>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</si>
  <si>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</si>
  <si>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</si>
  <si>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</si>
  <si>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</si>
  <si>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</si>
  <si>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</si>
  <si>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</si>
  <si>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</si>
  <si>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</si>
  <si>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</si>
  <si>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</si>
  <si>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</si>
  <si>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</si>
  <si>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</si>
  <si>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</si>
  <si>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</si>
  <si>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</si>
  <si>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</si>
  <si>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</si>
  <si>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</si>
  <si>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</si>
  <si>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</si>
  <si>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</si>
  <si>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</si>
  <si>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</si>
  <si>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</si>
  <si>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</si>
  <si>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</si>
  <si>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</si>
  <si>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</si>
  <si>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</si>
  <si>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</si>
  <si>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</si>
  <si>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</si>
  <si>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</si>
  <si>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</si>
  <si>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</si>
  <si>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</si>
  <si>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</si>
  <si>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</si>
  <si>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</si>
  <si>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</si>
  <si>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</si>
  <si>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</si>
  <si>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</si>
  <si>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</si>
  <si>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</si>
  <si>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</si>
  <si>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</si>
  <si>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</si>
  <si>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</si>
  <si>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</si>
  <si>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</si>
  <si>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</si>
  <si>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</si>
  <si>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</si>
  <si>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</si>
  <si>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</si>
  <si>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</si>
  <si>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</si>
  <si>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</si>
  <si>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</si>
  <si>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</si>
  <si>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</si>
  <si>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</si>
  <si>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</si>
  <si>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</si>
  <si>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</si>
  <si>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</si>
  <si>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</si>
  <si>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</si>
  <si>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</si>
  <si>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</si>
  <si>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</si>
  <si>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</si>
  <si>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</si>
  <si>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</si>
  <si>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</si>
  <si>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</si>
  <si>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</si>
  <si>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</si>
  <si>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</si>
  <si>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</si>
  <si>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</si>
  <si>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</si>
  <si>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</si>
  <si>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</si>
  <si>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</si>
  <si>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</si>
  <si>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</si>
  <si>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</si>
  <si>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</si>
  <si>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</si>
  <si>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</si>
  <si>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</si>
  <si>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</si>
  <si>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</si>
  <si>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</si>
  <si>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</si>
  <si>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</si>
  <si>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</si>
  <si>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</si>
  <si>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</si>
  <si>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</si>
  <si>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</si>
  <si>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</si>
  <si>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</si>
  <si>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</si>
  <si>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</si>
  <si>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</si>
  <si>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</si>
  <si>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</si>
  <si>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</si>
  <si>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</si>
  <si>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</si>
  <si>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</si>
  <si>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</si>
  <si>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</si>
  <si>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</si>
  <si>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</si>
  <si>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</si>
  <si>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</si>
  <si>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</si>
  <si>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</si>
  <si>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</si>
  <si>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</si>
  <si>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</si>
  <si>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</si>
  <si>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</si>
  <si>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</si>
  <si>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</si>
  <si>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</si>
  <si>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</si>
  <si>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</si>
  <si>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</si>
  <si>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</si>
  <si>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</si>
  <si>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</si>
  <si>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</si>
  <si>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</si>
  <si>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</si>
  <si>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</si>
  <si>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</si>
  <si>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</si>
  <si>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</si>
  <si>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</si>
  <si>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</si>
  <si>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</si>
  <si>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</si>
  <si>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</si>
  <si>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</si>
  <si>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</si>
  <si>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</si>
  <si>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</si>
  <si>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</si>
  <si>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</si>
  <si>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</si>
  <si>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</si>
  <si>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</si>
  <si>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</si>
  <si>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</si>
  <si>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</si>
  <si>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</si>
  <si>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</si>
  <si>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</si>
  <si>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</si>
  <si>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</si>
  <si>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</si>
  <si>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</si>
  <si>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</si>
  <si>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</si>
  <si>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</si>
  <si>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</si>
  <si>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</si>
  <si>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</si>
  <si>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</si>
  <si>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</si>
  <si>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</si>
  <si>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</si>
  <si>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</si>
  <si>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</si>
  <si>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</si>
  <si>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</si>
  <si>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</si>
  <si>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</si>
  <si>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</si>
  <si>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</si>
  <si>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</si>
  <si>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</si>
  <si>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</si>
  <si>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</si>
  <si>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</si>
  <si>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</si>
  <si>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</si>
  <si>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</si>
  <si>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</si>
  <si>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</si>
  <si>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</si>
  <si>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</si>
  <si>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</si>
  <si>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</si>
  <si>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</si>
  <si>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</si>
  <si>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</si>
  <si>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</si>
  <si>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</si>
  <si>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</si>
  <si>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</si>
  <si>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</si>
  <si>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</si>
  <si>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</si>
  <si>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</si>
  <si>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</si>
  <si>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</si>
  <si>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</si>
  <si>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</si>
  <si>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</si>
  <si>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</si>
  <si>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</si>
  <si>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</si>
  <si>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</si>
  <si>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</si>
  <si>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</si>
  <si>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</si>
  <si>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</si>
  <si>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</si>
  <si>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</si>
  <si>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</si>
  <si>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</si>
  <si>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</si>
  <si>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</si>
  <si>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</si>
  <si>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</si>
  <si>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</si>
  <si>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</si>
  <si>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</si>
  <si>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</si>
  <si>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</si>
  <si>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</si>
  <si>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</si>
  <si>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</si>
  <si>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</si>
  <si>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</si>
  <si>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</si>
  <si>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</si>
  <si>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</si>
  <si>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</si>
  <si>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</si>
  <si>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</si>
  <si>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</si>
  <si>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</si>
  <si>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</si>
  <si>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</si>
  <si>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</si>
  <si>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</si>
  <si>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</si>
  <si>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</si>
  <si>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</si>
  <si>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</si>
  <si>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</si>
  <si>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</si>
  <si>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</si>
  <si>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</si>
  <si>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</si>
  <si>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</si>
  <si>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</si>
  <si>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</si>
  <si>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</si>
  <si>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</si>
  <si>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</si>
  <si>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</si>
  <si>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</si>
  <si>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</si>
  <si>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</si>
  <si>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</si>
  <si>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</si>
  <si>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</si>
  <si>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</si>
  <si>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</si>
  <si>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</si>
  <si>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</si>
  <si>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</si>
  <si>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</si>
  <si>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</si>
  <si>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</si>
  <si>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</si>
  <si>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</si>
  <si>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</si>
  <si>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</si>
  <si>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</si>
  <si>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</si>
  <si>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</si>
  <si>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</si>
  <si>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</si>
  <si>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</si>
  <si>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</si>
  <si>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</si>
  <si>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</si>
  <si>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</si>
  <si>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</si>
  <si>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</si>
  <si>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</si>
  <si>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</si>
  <si>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</si>
  <si>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</si>
  <si>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</si>
  <si>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</si>
  <si>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</si>
  <si>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</si>
  <si>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</si>
  <si>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</si>
  <si>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</si>
  <si>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</si>
  <si>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</si>
  <si>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</si>
  <si>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</si>
  <si>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</si>
  <si>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</si>
  <si>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</si>
  <si>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</si>
  <si>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</si>
  <si>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</si>
  <si>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</si>
  <si>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</si>
  <si>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</si>
  <si>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</si>
  <si>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</si>
  <si>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</si>
  <si>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</si>
  <si>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</si>
  <si>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</si>
  <si>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</si>
  <si>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</si>
  <si>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</si>
  <si>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</si>
  <si>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</si>
  <si>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</si>
  <si>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</si>
  <si>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</si>
  <si>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</si>
  <si>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</si>
  <si>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</si>
  <si>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</si>
  <si>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</si>
  <si>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</si>
  <si>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</si>
  <si>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</si>
  <si>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</si>
  <si>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</si>
  <si>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</si>
  <si>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</si>
  <si>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</si>
  <si>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</si>
  <si>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</si>
  <si>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</si>
  <si>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</si>
  <si>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</si>
  <si>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</si>
  <si>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</si>
  <si>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</si>
  <si>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</si>
  <si>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</si>
  <si>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</si>
  <si>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</si>
  <si>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</si>
  <si>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</si>
  <si>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</si>
  <si>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</si>
  <si>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</si>
  <si>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</si>
  <si>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</si>
  <si>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</si>
  <si>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</si>
  <si>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</si>
  <si>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</si>
  <si>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</si>
  <si>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</si>
  <si>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</si>
  <si>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</si>
  <si>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</si>
  <si>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</si>
  <si>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</si>
  <si>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</si>
  <si>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</si>
  <si>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</si>
  <si>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</si>
  <si>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</si>
  <si>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</si>
  <si>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</si>
  <si>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</si>
  <si>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</si>
  <si>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</si>
  <si>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</si>
  <si>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</si>
  <si>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</si>
  <si>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</si>
  <si>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</si>
  <si>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</si>
  <si>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</si>
  <si>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</si>
  <si>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</si>
  <si>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</si>
  <si>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</si>
  <si>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</si>
  <si>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</si>
  <si>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</si>
  <si>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</si>
  <si>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</si>
  <si>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</si>
  <si>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</si>
  <si>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</si>
  <si>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</si>
  <si>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</si>
  <si>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</si>
  <si>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</si>
  <si>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</si>
  <si>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</si>
  <si>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</si>
  <si>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</si>
  <si>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</si>
  <si>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</si>
  <si>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</si>
  <si>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</si>
  <si>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</si>
  <si>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</si>
  <si>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</si>
  <si>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</si>
  <si>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</si>
  <si>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</si>
  <si>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</si>
  <si>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</si>
  <si>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</si>
  <si>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</si>
  <si>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</si>
  <si>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</si>
  <si>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</si>
  <si>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</si>
  <si>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</si>
  <si>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</si>
  <si>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</si>
  <si>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</si>
  <si>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</si>
  <si>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</si>
  <si>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</si>
  <si>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</si>
  <si>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</si>
  <si>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</si>
  <si>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</si>
  <si>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</si>
  <si>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</si>
  <si>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</si>
  <si>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</si>
  <si>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</si>
  <si>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</si>
  <si>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</si>
  <si>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</si>
  <si>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</si>
  <si>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</si>
  <si>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</si>
  <si>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</si>
  <si>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</si>
  <si>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</si>
  <si>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</si>
  <si>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</si>
  <si>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</si>
  <si>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</si>
  <si>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</si>
  <si>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</si>
  <si>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</si>
  <si>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</si>
  <si>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</si>
  <si>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</si>
  <si>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</si>
  <si>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</si>
  <si>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</si>
  <si>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</si>
  <si>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</si>
  <si>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</si>
  <si>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</si>
  <si>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</si>
  <si>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</si>
  <si>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</si>
  <si>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</si>
  <si>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</si>
  <si>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</si>
  <si>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</si>
  <si>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</si>
  <si>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</si>
  <si>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</si>
  <si>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</si>
  <si>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</si>
  <si>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</si>
  <si>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</si>
  <si>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</si>
  <si>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</si>
  <si>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</si>
  <si>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</si>
  <si>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</si>
  <si>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</si>
  <si>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</si>
  <si>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</si>
  <si>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</si>
  <si>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</si>
  <si>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</si>
  <si>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</si>
  <si>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</si>
  <si>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</si>
  <si>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</si>
  <si>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</si>
  <si>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</si>
  <si>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</si>
  <si>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</si>
  <si>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</si>
  <si>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</si>
  <si>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</si>
  <si>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</si>
  <si>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</si>
  <si>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</si>
  <si>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</si>
  <si>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</si>
  <si>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</si>
  <si>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</si>
  <si>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</si>
  <si>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</si>
  <si>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</si>
  <si>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</si>
  <si>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</si>
  <si>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</si>
  <si>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</si>
  <si>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</si>
  <si>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</si>
  <si>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</si>
  <si>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</si>
  <si>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</si>
  <si>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</si>
  <si>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</si>
  <si>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</si>
  <si>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</si>
  <si>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</si>
  <si>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</si>
  <si>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</si>
  <si>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</si>
  <si>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</si>
  <si>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</si>
  <si>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</si>
  <si>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</si>
  <si>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</si>
  <si>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</si>
  <si>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</si>
  <si>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</si>
  <si>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</si>
  <si>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</si>
  <si>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</si>
  <si>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</si>
  <si>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</si>
  <si>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</si>
  <si>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</si>
  <si>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</si>
  <si>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</si>
  <si>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</si>
  <si>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</si>
  <si>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</si>
  <si>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</si>
  <si>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</si>
  <si>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</si>
  <si>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</si>
  <si>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</si>
  <si>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</si>
  <si>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</si>
  <si>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</si>
  <si>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</si>
  <si>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</si>
  <si>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</si>
  <si>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</si>
  <si>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017/14</t>
  </si>
  <si>
    <t>Prestar sus servicios de asesoría jurídica en materia penal y emitir por escrito los conceptos relacionados con las consultas de este orden que FEDEPALMA – FPP solicite, así como atender los requerimientos y procesos penales que se presenten sobre esta materia</t>
  </si>
  <si>
    <t>ALFREDO RODRÍGUEZ MONTAÑA</t>
  </si>
  <si>
    <t>FILA_5</t>
  </si>
  <si>
    <t>011/16</t>
  </si>
  <si>
    <t>LOZANO, VILLAMIZAR Y MORALES ABOGADOS S.A.S.</t>
  </si>
  <si>
    <t>FILA_6</t>
  </si>
  <si>
    <t>013/17</t>
  </si>
  <si>
    <t>LOZANO VILLAMIZAR Y MORALES ABOGADOS S.A.S.</t>
  </si>
  <si>
    <t>FILA_7</t>
  </si>
  <si>
    <t>014/17</t>
  </si>
  <si>
    <t>FEDEPALMA</t>
  </si>
  <si>
    <t>FILA_8</t>
  </si>
  <si>
    <t>001/18</t>
  </si>
  <si>
    <t>FILA_9</t>
  </si>
  <si>
    <t>002/18</t>
  </si>
  <si>
    <t>Recopilar, validar y sistematizar información relacionada con las variables de mayor interes para la agroindustria de la palma de aceite, para generar análisis, producir y divulgar, de una manera oportuna, confiable y permanente, información estadística, catastral y documetal actualizada que permita evaluar riesgos y oportunidades del negocio.</t>
  </si>
  <si>
    <t>FILA_10</t>
  </si>
  <si>
    <t>003/18</t>
  </si>
  <si>
    <t>Estructurar un modelo de sostenibilidad ambiental para el sector palmero y promover su adopción en los cultivadores de palma de aceite y empresas palmeras del país, con un enfoque estratégico y de generación de valor y posicionamiento para el negocio.</t>
  </si>
  <si>
    <t>FILA_11</t>
  </si>
  <si>
    <t>004/18</t>
  </si>
  <si>
    <t>FILA_12</t>
  </si>
  <si>
    <t>005/18</t>
  </si>
  <si>
    <t>FILA_13</t>
  </si>
  <si>
    <t>006/18</t>
  </si>
  <si>
    <t>Generar ingresos adicionales al sector mediante propuestas permanentes y atractivas economicamente, de oportunidades que resulten en mayores consumos de aceite de palma, utilizado en nuevas aplicaciones y en el desarrollo de productos de valor agregado usando los productos y subproductos del proceso de la palma de aceite.</t>
  </si>
  <si>
    <t>FILA_14</t>
  </si>
  <si>
    <t>007/18</t>
  </si>
  <si>
    <t>Desarrollar una estrategia de promoción de los aceites de palma en el mercado de consumo masivo en Colombia, que permita diferenciar éste de otros aceites y establecer una posición relevante para el consumidor y valiosa para el sector palmero.</t>
  </si>
  <si>
    <t>FILA_15</t>
  </si>
  <si>
    <t>008/18</t>
  </si>
  <si>
    <t>FILA_16</t>
  </si>
  <si>
    <t>009/18</t>
  </si>
  <si>
    <t>FILA_17</t>
  </si>
  <si>
    <t>010/18</t>
  </si>
  <si>
    <t>FILA_18</t>
  </si>
  <si>
    <t>011/18</t>
  </si>
  <si>
    <t>FILA_19</t>
  </si>
  <si>
    <t>012/18</t>
  </si>
  <si>
    <t>Arrendamiento por el uso del Sistema de Información para la Administración de los Fondos Parafiscales Palmeros, que permite llevar de manera eficiente y efectiva la administración del FFP</t>
  </si>
  <si>
    <t>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</si>
  <si>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Proveer información económica (entorno y desempeño) del sector palmero, para apoyar la toma de decisiones empresariales, así como formular y monitorear politicas públicas que contribuyan al desarrollo competitivo de la agroindustria de la palma de aceite</t>
  </si>
  <si>
    <t>Analizar los precios y evolución del mercado local e internacional para orientar las decisiones de comercialización de productores y la gestión de políticas públicas comerciales, que propendan por una comercialización fluida y eficiente de los productos de la palma de aceite en los diferentes mercados de destino, para optimizar la rentabilidad palmera</t>
  </si>
  <si>
    <t>Fortalecer la imagen y reputación de la agroindustria de la palma de aceite en Colombia para incidir favorablemente en la productividad, sanidad, competitividad y sostenibilidad de la actividad palmicultora y de manera indirecta en las condiciones de vida de las comunidades establecidas en las zonas palmeras.</t>
  </si>
  <si>
    <t>Hacer extensiva la inscripción en el Registro Nacional de Palmicultores a todos los productores y proveedores vinculados a la agroindustria palmera; al igual que garantizar la actualización de las bases de datos correspondientes.</t>
  </si>
  <si>
    <t>Propiciar, promover, impulsar, a través de gestiones e iniciativas de diverso orden, el mejoramiento de la infraestructura productiva, física y social de las zonas palmeras, al igual que la provisión de bienes y servicios básicos y complementarios, para fortalecer la competitividad de las empresas y los productores</t>
  </si>
  <si>
    <t>Garantizar la realización del XLVI Congreso Nacional de Cultivadores de Palma de Aceite como máxima instancia institucional para cumplir con la rendición anual de cuentas sobre la adm de los recursos de los FFP, definir los lineamientos de su inversión para la siguiente vigencia fiscal y elegir a los miembros palmeros ante el Comité Directivo de los FFP</t>
  </si>
  <si>
    <t>No se suscribieron ordenes de compra ni ordenes de trabajo</t>
  </si>
  <si>
    <t>00/01/1901</t>
  </si>
  <si>
    <t>No se suscribieron contratos ni convenios interadmnistrativos</t>
  </si>
  <si>
    <t>No se contrató con consorcios o uniones temporales</t>
  </si>
  <si>
    <t>No se suscribió contrato por Ley 80 o Ley 1150</t>
  </si>
  <si>
    <t>FILA_4</t>
  </si>
  <si>
    <t>FILA_20</t>
  </si>
  <si>
    <t>001/19</t>
  </si>
  <si>
    <t>002/19</t>
  </si>
  <si>
    <t>003/19</t>
  </si>
  <si>
    <t>004/19</t>
  </si>
  <si>
    <t>Consolidar la estrategia de sostenibilidad para la agroindustria de la palma de aceite en Colombia y contribuir a su implementación.</t>
  </si>
  <si>
    <t>Orientar las decisiones de comercialización de los productores mediante la gestión de políticas públicas comerciales, que propendan por una comercialización fluida y eficiente de los productos de la palma de aceite en los diferentes mercados de destino, para  optimizar la rentabilidad palmera.</t>
  </si>
  <si>
    <t>Promover el consumo de aceites de palma en los hogares colombianos.</t>
  </si>
  <si>
    <r>
      <t xml:space="preserve">Arrendamiento de los siguientes sistemas de información para la administración del FFP: 1) ERP Apoteosys, 2) Sist de nómina Kactus; 3) Sist de reportes Biable; 4) Sist de Gestión Documental Orfeo; 5) CRM; 6) Intranet Palmaweb; 7) Portal palmero; y 8) Software base de los servidores, cuyos desarrollos o licencias son de propiedad de </t>
    </r>
    <r>
      <rPr>
        <b/>
        <sz val="11"/>
        <color indexed="8"/>
        <rFont val="Calibri"/>
        <family val="2"/>
        <scheme val="minor"/>
      </rPr>
      <t>EL ARRENDADOR</t>
    </r>
  </si>
  <si>
    <r>
      <t xml:space="preserve">Defensa y representación de los intereses de </t>
    </r>
    <r>
      <rPr>
        <b/>
        <sz val="11"/>
        <color indexed="8"/>
        <rFont val="Calibri"/>
        <family val="2"/>
        <scheme val="minor"/>
      </rPr>
      <t>FEDEPALMA-FPP</t>
    </r>
    <r>
      <rPr>
        <sz val="11"/>
        <color indexed="8"/>
        <rFont val="Calibri"/>
        <family val="2"/>
        <scheme val="minor"/>
      </rPr>
      <t xml:space="preserve"> en el proceso de desestimación de la personalidad jurídica a surtirse ante la Superintendencia de Sociedades en contra de INVERSIONES CATUA S.A. y COMPAÑÍA INMOBILIARIA GEVE S.A.S., </t>
    </r>
  </si>
  <si>
    <t>FILA_21</t>
  </si>
  <si>
    <t>005/19</t>
  </si>
  <si>
    <r>
      <t xml:space="preserve">Defensa y representación de los intereses de </t>
    </r>
    <r>
      <rPr>
        <b/>
        <sz val="11"/>
        <color indexed="8"/>
        <rFont val="Arial"/>
        <family val="2"/>
      </rPr>
      <t>FEDEPALMA - FPP</t>
    </r>
    <r>
      <rPr>
        <sz val="11"/>
        <color indexed="8"/>
        <rFont val="Arial"/>
        <family val="2"/>
      </rPr>
      <t xml:space="preserve"> en el proceso verbal promovido por la sociedad PADELMA LTDA. con el fin de obtener la devolución de gastos de cobranza judicial y extrajudicial pagados por ésta en virtud de los procesos ejecutivos que </t>
    </r>
    <r>
      <rPr>
        <b/>
        <sz val="11"/>
        <color indexed="8"/>
        <rFont val="Arial"/>
        <family val="2"/>
      </rPr>
      <t xml:space="preserve">FEDEPALMA - FPP </t>
    </r>
    <r>
      <rPr>
        <sz val="11"/>
        <color indexed="8"/>
        <rFont val="Arial"/>
        <family val="2"/>
      </rPr>
      <t>promovió en contra de aquella con el fin de obtener el recaudo de contribuciones parafiscales.</t>
    </r>
    <r>
      <rPr>
        <b/>
        <sz val="11"/>
        <color indexed="8"/>
        <rFont val="Arial"/>
        <family val="2"/>
      </rPr>
      <t xml:space="preserve"> </t>
    </r>
  </si>
  <si>
    <t>DIEGO RAFAEL CHAPARRO DIAZ</t>
  </si>
  <si>
    <t>BETTY MERCEDES MARTINEZ CARDENAS</t>
  </si>
  <si>
    <t>MARIO GOMEZ ARCINIEGAS</t>
  </si>
  <si>
    <t>Promover la sostenibilidad de la agroindustria de la palma de aceite en Colombia, a traves de la generación de modelos sostenibles, la interpretación y aplicación de la normatividad actual y el impulso de nuevas politicas que contribuyan con la misma.</t>
  </si>
  <si>
    <t>JHON SEBASTIÁN CASTIBLANCO RIVEROS</t>
  </si>
  <si>
    <t>JENNY XIMENA MAHECHA ANZOLA</t>
  </si>
  <si>
    <t>LUIS JAIME GONZÁLEZ TRIANA</t>
  </si>
  <si>
    <t>JUAN FERNANDO LEZACA MENDOZA</t>
  </si>
  <si>
    <t>MARIA PAULA MORENO REALPHE</t>
  </si>
  <si>
    <t>MABYR VALDERRAMA VILLABONA</t>
  </si>
  <si>
    <t>El valor del contrato se determina por los montos recaudados por el abogado, dependiendo de la etapa del proceso ejecutivo. Hasta el momento se ha pagado la suma de $ 13.425.423. El supervisor es un empleado de Fedepalma.</t>
  </si>
  <si>
    <t>El contrato corresponde tambien al contrato FEP 004/17. Se aclara que el FFP pagó la totalidad del 50% del valor a su cargo, pero aun está pendiente de pago el 30% del valor total del contrato que será asumido en su totalidad por el FEP. El supervisor es un empleado de Fedepalma.</t>
  </si>
  <si>
    <t>La adición en valor corresponde a la sumatoria del valor del arrendamiento para las vigencias 2018 y 2019. El valor anual de 2018 fue $67.385.715. El valor anual de 2019 es $80.319.352. El supervisor es un empleado de Fedepalma.</t>
  </si>
  <si>
    <t>Nota 1. mediante Otrosí No. 2 del 03 de octubre de 2018 las partes modificaron las actividades y productos del contrato y redujeron el valor total a $ 1.221.588.000. El supervisor es un empleado de Fedepalma.</t>
  </si>
  <si>
    <t>Nota 1. mediante Otrosí No. 1 del 03 de octubre de 2018 las partes modificaron las actividades y productos del contrato y redujeron el valor total a $ 1.798.703.000. El supervisor es un empleado de Fedepalma.</t>
  </si>
  <si>
    <t>Nota 1. mediante Otrosí No. 1 del 03 de octubre de 2018las partes modificaron las actividades y productos del contrato y redujeron el valor total a $ 1.096.794.000. El supervisor es un empleado de Fedepalma.</t>
  </si>
  <si>
    <t>Nota 1. mediante Otrosí No. 1 del 03 de octubre de 2018 las partes modificaron las actividades y productos del contrato y redujeron el valor total a $ 949.194.000. El supervisor es un empleado de Fedepalma.</t>
  </si>
  <si>
    <t>Nota 1. mediante Otrosí No. 1 del 03 de octubre de 2018 las partes modificaron las actividades y productos del contrato y redujeron el valor total a $ 1.466.707.000. El supervisor es un empleado de Fedepalma.</t>
  </si>
  <si>
    <t>Nota 1. mediante Otrosí No. 1 del 03 de octubre de 2018 las partes modificaron las actividades y productos del contrato y redujeron el valor total a $ 1.005.609.000. El supervisor es un empleado de Fedepalma.</t>
  </si>
  <si>
    <t>Nota 1. mediante Otrosí No. 1 del 03 de octubre de 2018 las partes modificaron las actividades y productos del contrato y redujeron el valor total a $ 6.345.112.000. El supervisor es un empleado de Fedepalma.</t>
  </si>
  <si>
    <t>Nota 1. se corrige el valor de la columna 144, siendo el correcto $1.390.000.  Nota 2. mediante Otrosí No. 2 del 03 de octubre de 2018 las partes modificaron las actividades y productos del contrato y redujeron el valor total a $ 3.668.548.000. El supervisor es un empleado de Fedepalma.</t>
  </si>
  <si>
    <t>El supervisor es un empleado de Fedepalma.</t>
  </si>
  <si>
    <t>Nota 1. mediante Otrosí No. 1 del 03 de octubre de 2018 las partes modificaron las actividades y productos del contrato y redujeron el valor total a $ 692.972.000. El supervisor es un empleado de Fedepalma.</t>
  </si>
  <si>
    <t>La adición en valor corresponde al valor total del arrendamiento para la vigencia 2019. El supervisor es un empleado de Fedepalma.</t>
  </si>
  <si>
    <t>Se prevé una comisión de éxito, adicional al valor del contrato, por valor de $9.621.378 incluido IVA. El supervisor es un empleado de Fedepalma.</t>
  </si>
  <si>
    <t>La duración depende de la de los procesos judiciales, los cuales se determinan mediante anexos, en los que se describe el valor de cada proceso. El Anexo 1 estipula un valor de $34.800.000 incluido IVA por FFP, por el proceso contra  Padelma. El anexo tiene un avance fisico del 10% y presupuestal de 100%. Se entregó 50% de anticipo. El supervisor es un empleado de Fedepalma.</t>
  </si>
  <si>
    <t>Contribuir con el desarrollo de la competitividad del sector palmero a través de la entrega de información y la transferencia de conocimiento; representación y defensa del sector ante diferentes instancias; la generación de la consolidación de mecanismos de participación y representación; y la evaluación de necesidades y formulación de proyectos de alto impacto.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</si>
</sst>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yyyy/mm/dd"/>
    <numFmt numFmtId="166" formatCode="_-[$$-240A]* #,##0_-;\-[$$-240A]* #,##0_-;_-[$$-240A]* &quot;-&quot;??_-;_-@_-"/>
    <numFmt numFmtId="167" formatCode="_(&quot;$&quot;* #,##0_);_(&quot;$&quot;* \(#,##0\);_(&quot;$&quot;* &quot;-&quot;??_);_(@_)"/>
    <numFmt numFmtId="168" formatCode="&quot;$&quot;#,##0"/>
  </numFmts>
  <fonts count="11"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b/>
      <sz val="11"/>
      <color indexed="9"/>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Arial"/>
      <family val="2"/>
    </font>
    <font>
      <b/>
      <sz val="11"/>
      <color indexed="8"/>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s>
  <cellStyleXfs count="5">
    <xf numFmtId="0" fontId="0" fillId="0" borderId="0"/>
    <xf numFmtId="0" fontId="3" fillId="5" borderId="3"/>
    <xf numFmtId="164" fontId="3" fillId="5" borderId="3" applyFont="0" applyFill="0" applyBorder="0" applyAlignment="0" applyProtection="0"/>
    <xf numFmtId="0" fontId="3" fillId="5" borderId="3"/>
    <xf numFmtId="0" fontId="4" fillId="5" borderId="3"/>
  </cellStyleXfs>
  <cellXfs count="81">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5" fontId="2" fillId="4" borderId="5"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4"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0" fillId="4" borderId="4" xfId="0" applyFill="1" applyBorder="1" applyAlignment="1" applyProtection="1">
      <alignment horizontal="center" vertical="center" wrapText="1"/>
      <protection locked="0"/>
    </xf>
    <xf numFmtId="0" fontId="4" fillId="6" borderId="9" xfId="4" applyFill="1" applyBorder="1" applyAlignment="1" applyProtection="1">
      <alignment horizontal="center" vertical="center" wrapText="1"/>
      <protection locked="0"/>
    </xf>
    <xf numFmtId="165" fontId="4" fillId="6" borderId="9" xfId="4" applyNumberFormat="1" applyFill="1" applyBorder="1" applyAlignment="1" applyProtection="1">
      <alignment horizontal="center" vertical="center" wrapText="1"/>
      <protection locked="0"/>
    </xf>
    <xf numFmtId="0" fontId="4" fillId="6" borderId="10" xfId="4" applyFill="1" applyBorder="1" applyAlignment="1" applyProtection="1">
      <alignment horizontal="center" vertical="center" wrapText="1"/>
      <protection locked="0"/>
    </xf>
    <xf numFmtId="0" fontId="4" fillId="6" borderId="11" xfId="4" applyFill="1" applyBorder="1" applyAlignment="1" applyProtection="1">
      <alignment horizontal="center" vertical="center" wrapText="1"/>
      <protection locked="0"/>
    </xf>
    <xf numFmtId="0" fontId="4" fillId="5" borderId="11" xfId="4" applyFont="1" applyFill="1" applyBorder="1" applyAlignment="1" applyProtection="1">
      <alignment horizontal="center" vertical="center" wrapText="1"/>
      <protection locked="0"/>
    </xf>
    <xf numFmtId="165" fontId="4" fillId="6" borderId="11" xfId="4" applyNumberForma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7" borderId="6" xfId="1" applyFont="1" applyFill="1" applyBorder="1" applyAlignment="1" applyProtection="1">
      <alignment horizontal="center" vertical="center" wrapText="1"/>
      <protection locked="0"/>
    </xf>
    <xf numFmtId="0" fontId="0" fillId="7" borderId="6" xfId="1" applyFont="1" applyFill="1" applyBorder="1" applyAlignment="1" applyProtection="1">
      <alignment vertical="center" wrapText="1"/>
      <protection locked="0"/>
    </xf>
    <xf numFmtId="0" fontId="0" fillId="7" borderId="6" xfId="1" quotePrefix="1" applyFont="1" applyFill="1" applyBorder="1" applyAlignment="1" applyProtection="1">
      <alignment horizontal="center" vertical="center" wrapText="1"/>
      <protection locked="0"/>
    </xf>
    <xf numFmtId="165" fontId="0" fillId="7" borderId="6" xfId="1" applyNumberFormat="1"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166" fontId="0" fillId="5" borderId="6" xfId="2" applyNumberFormat="1" applyFont="1" applyFill="1" applyBorder="1" applyAlignment="1" applyProtection="1">
      <alignment vertical="center" wrapText="1"/>
      <protection locked="0"/>
    </xf>
    <xf numFmtId="0" fontId="0" fillId="5" borderId="6" xfId="1" applyFont="1" applyFill="1" applyBorder="1" applyAlignment="1" applyProtection="1">
      <alignment horizontal="center" vertical="center" wrapText="1"/>
      <protection locked="0"/>
    </xf>
    <xf numFmtId="0" fontId="0" fillId="0" borderId="6" xfId="1" applyFont="1" applyFill="1" applyBorder="1" applyAlignment="1" applyProtection="1">
      <alignment vertical="center" wrapText="1"/>
      <protection locked="0"/>
    </xf>
    <xf numFmtId="0" fontId="0" fillId="0" borderId="6" xfId="1" applyFont="1" applyFill="1" applyBorder="1" applyAlignment="1" applyProtection="1">
      <alignment horizontal="center" vertical="center" wrapText="1"/>
      <protection locked="0"/>
    </xf>
    <xf numFmtId="0" fontId="0" fillId="5" borderId="6" xfId="1" applyFont="1" applyFill="1" applyBorder="1" applyAlignment="1" applyProtection="1">
      <alignment vertical="center" wrapText="1"/>
      <protection locked="0"/>
    </xf>
    <xf numFmtId="167" fontId="7" fillId="5" borderId="6" xfId="2" applyNumberFormat="1" applyFont="1" applyFill="1" applyBorder="1" applyAlignment="1" applyProtection="1">
      <alignment horizontal="center" vertical="center" wrapText="1"/>
      <protection locked="0"/>
    </xf>
    <xf numFmtId="165" fontId="0" fillId="5" borderId="6" xfId="1" applyNumberFormat="1" applyFont="1" applyFill="1" applyBorder="1" applyAlignment="1" applyProtection="1">
      <alignment horizontal="center" vertical="center" wrapText="1"/>
      <protection locked="0"/>
    </xf>
    <xf numFmtId="1" fontId="0" fillId="5" borderId="6" xfId="1" applyNumberFormat="1" applyFont="1" applyFill="1" applyBorder="1" applyAlignment="1" applyProtection="1">
      <alignment horizontal="center" vertical="center" wrapText="1"/>
      <protection locked="0"/>
    </xf>
    <xf numFmtId="1" fontId="0" fillId="5" borderId="6" xfId="0" applyNumberFormat="1" applyFont="1" applyFill="1" applyBorder="1" applyAlignment="1" applyProtection="1">
      <alignment horizontal="center" vertical="center" wrapText="1"/>
      <protection locked="0"/>
    </xf>
    <xf numFmtId="0" fontId="0" fillId="4" borderId="6" xfId="0" applyFont="1" applyFill="1" applyBorder="1" applyAlignment="1" applyProtection="1">
      <alignment vertical="center" wrapText="1"/>
      <protection locked="0"/>
    </xf>
    <xf numFmtId="0" fontId="0" fillId="4" borderId="6" xfId="0" quotePrefix="1" applyFont="1" applyFill="1" applyBorder="1" applyAlignment="1" applyProtection="1">
      <alignment horizontal="center" vertical="center" wrapText="1"/>
      <protection locked="0"/>
    </xf>
    <xf numFmtId="165" fontId="0" fillId="4" borderId="6" xfId="0" applyNumberFormat="1" applyFont="1" applyFill="1" applyBorder="1" applyAlignment="1" applyProtection="1">
      <alignment horizontal="center" vertical="center" wrapText="1"/>
      <protection locked="0"/>
    </xf>
    <xf numFmtId="165" fontId="0" fillId="0" borderId="6" xfId="1"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vertical="center" wrapText="1"/>
      <protection locked="0"/>
    </xf>
    <xf numFmtId="168" fontId="0" fillId="4" borderId="6" xfId="0" applyNumberFormat="1" applyFont="1" applyFill="1" applyBorder="1" applyAlignment="1" applyProtection="1">
      <alignment horizontal="right" vertical="center" wrapText="1"/>
      <protection locked="0"/>
    </xf>
    <xf numFmtId="0" fontId="0" fillId="0" borderId="6" xfId="0" applyFont="1" applyFill="1" applyBorder="1" applyAlignment="1" applyProtection="1">
      <alignment horizontal="center" vertical="center" wrapText="1"/>
      <protection locked="0"/>
    </xf>
    <xf numFmtId="0" fontId="0" fillId="6" borderId="6" xfId="1" applyFont="1" applyFill="1" applyBorder="1" applyAlignment="1" applyProtection="1">
      <alignment horizontal="center" vertical="center" wrapText="1"/>
      <protection locked="0"/>
    </xf>
    <xf numFmtId="167" fontId="7" fillId="7" borderId="6" xfId="2" applyNumberFormat="1" applyFont="1" applyFill="1" applyBorder="1" applyAlignment="1" applyProtection="1">
      <alignment horizontal="center" vertical="center" wrapText="1"/>
      <protection locked="0"/>
    </xf>
    <xf numFmtId="165" fontId="0" fillId="4" borderId="6" xfId="0" applyNumberFormat="1" applyFont="1" applyFill="1" applyBorder="1" applyAlignment="1" applyProtection="1">
      <alignment vertical="center" wrapText="1"/>
      <protection locked="0"/>
    </xf>
    <xf numFmtId="0" fontId="0" fillId="5" borderId="6" xfId="0" applyFont="1" applyFill="1" applyBorder="1" applyAlignment="1" applyProtection="1">
      <alignment horizontal="center" vertical="center" wrapText="1"/>
      <protection locked="0"/>
    </xf>
    <xf numFmtId="0" fontId="0" fillId="5" borderId="6" xfId="0" quotePrefix="1" applyFont="1" applyFill="1" applyBorder="1" applyAlignment="1" applyProtection="1">
      <alignment horizontal="center" vertical="center" wrapText="1"/>
      <protection locked="0"/>
    </xf>
    <xf numFmtId="165" fontId="0" fillId="5" borderId="6" xfId="0" applyNumberFormat="1" applyFont="1" applyFill="1" applyBorder="1" applyAlignment="1" applyProtection="1">
      <alignment horizontal="center" vertical="center" wrapText="1"/>
      <protection locked="0"/>
    </xf>
    <xf numFmtId="168" fontId="0" fillId="0" borderId="6" xfId="0" applyNumberFormat="1" applyFont="1" applyFill="1" applyBorder="1" applyAlignment="1" applyProtection="1">
      <alignment horizontal="right" vertical="center" wrapText="1"/>
      <protection locked="0"/>
    </xf>
    <xf numFmtId="165" fontId="0" fillId="5" borderId="6" xfId="0" applyNumberFormat="1" applyFont="1" applyFill="1" applyBorder="1" applyAlignment="1" applyProtection="1">
      <alignment vertical="center" wrapText="1"/>
      <protection locked="0"/>
    </xf>
    <xf numFmtId="1" fontId="0" fillId="0" borderId="6" xfId="0" applyNumberFormat="1" applyFont="1" applyFill="1" applyBorder="1" applyAlignment="1" applyProtection="1">
      <alignment horizontal="center" vertical="center" wrapText="1"/>
      <protection locked="0"/>
    </xf>
    <xf numFmtId="166" fontId="0" fillId="0" borderId="6" xfId="0" applyNumberFormat="1" applyFont="1" applyFill="1" applyBorder="1" applyAlignment="1" applyProtection="1">
      <alignment vertical="center" wrapText="1"/>
      <protection locked="0"/>
    </xf>
    <xf numFmtId="166" fontId="0" fillId="4" borderId="6" xfId="0" applyNumberFormat="1" applyFont="1" applyFill="1" applyBorder="1" applyAlignment="1" applyProtection="1">
      <alignment vertical="center" wrapText="1"/>
      <protection locked="0"/>
    </xf>
    <xf numFmtId="167" fontId="7" fillId="0" borderId="6" xfId="2" applyNumberFormat="1" applyFont="1" applyFill="1" applyBorder="1" applyAlignment="1" applyProtection="1">
      <alignment horizontal="center" vertical="center" wrapText="1"/>
      <protection locked="0"/>
    </xf>
    <xf numFmtId="165" fontId="0" fillId="0" borderId="6" xfId="0" applyNumberFormat="1" applyFont="1" applyFill="1" applyBorder="1" applyAlignment="1" applyProtection="1">
      <alignment vertical="center" wrapText="1"/>
      <protection locked="0"/>
    </xf>
    <xf numFmtId="0" fontId="5" fillId="2" borderId="3" xfId="0" applyFont="1" applyFill="1" applyBorder="1" applyAlignment="1">
      <alignment horizontal="center" vertical="center" wrapText="1"/>
    </xf>
    <xf numFmtId="0" fontId="0" fillId="0" borderId="0" xfId="0" applyFont="1" applyAlignment="1">
      <alignment vertical="center" wrapText="1"/>
    </xf>
    <xf numFmtId="0" fontId="0" fillId="0" borderId="6" xfId="0" applyFont="1" applyBorder="1" applyAlignment="1">
      <alignment vertical="center" wrapText="1"/>
    </xf>
    <xf numFmtId="0" fontId="0" fillId="5" borderId="6"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5" borderId="6" xfId="1" applyFont="1" applyFill="1" applyBorder="1" applyAlignment="1" applyProtection="1">
      <alignment horizontal="left" vertical="center" wrapText="1"/>
      <protection locked="0"/>
    </xf>
    <xf numFmtId="0" fontId="7" fillId="0" borderId="6" xfId="3" applyFont="1" applyFill="1" applyBorder="1" applyAlignment="1" applyProtection="1">
      <alignment horizontal="left" vertical="center" wrapText="1"/>
      <protection locked="0"/>
    </xf>
    <xf numFmtId="0" fontId="7" fillId="5" borderId="6" xfId="3"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0" borderId="0" xfId="0" applyFont="1" applyAlignment="1">
      <alignment horizontal="left" vertical="center" wrapText="1"/>
    </xf>
    <xf numFmtId="0" fontId="0" fillId="0" borderId="3" xfId="0" applyFont="1" applyBorder="1" applyAlignment="1">
      <alignment vertical="center" wrapText="1"/>
    </xf>
    <xf numFmtId="0" fontId="0" fillId="0" borderId="6" xfId="0" applyFont="1" applyFill="1" applyBorder="1" applyAlignment="1">
      <alignment horizontal="left" vertical="center" wrapText="1"/>
    </xf>
    <xf numFmtId="3" fontId="9" fillId="0" borderId="6" xfId="0" applyNumberFormat="1" applyFont="1" applyBorder="1" applyAlignment="1">
      <alignment vertical="center" wrapText="1"/>
    </xf>
    <xf numFmtId="0" fontId="7" fillId="5" borderId="6" xfId="0" applyFont="1" applyFill="1" applyBorder="1" applyAlignment="1">
      <alignment vertical="center" wrapText="1"/>
    </xf>
    <xf numFmtId="0" fontId="8" fillId="5" borderId="6" xfId="0" applyFont="1" applyFill="1" applyBorder="1" applyAlignment="1">
      <alignment vertical="center" wrapText="1"/>
    </xf>
    <xf numFmtId="0" fontId="9" fillId="0" borderId="6" xfId="0" applyFont="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wrapText="1"/>
    </xf>
    <xf numFmtId="165" fontId="0" fillId="4" borderId="4" xfId="0" applyNumberFormat="1" applyFill="1" applyBorder="1" applyAlignment="1" applyProtection="1">
      <alignment horizontal="center" vertical="center" wrapText="1"/>
      <protection locked="0"/>
    </xf>
    <xf numFmtId="0" fontId="1" fillId="2" borderId="2" xfId="0" applyFont="1" applyFill="1" applyBorder="1" applyAlignment="1">
      <alignment horizontal="left" vertical="center"/>
    </xf>
    <xf numFmtId="0" fontId="0" fillId="0" borderId="0" xfId="0" applyAlignment="1">
      <alignment horizontal="left"/>
    </xf>
    <xf numFmtId="0" fontId="4" fillId="6" borderId="7" xfId="4" applyFill="1" applyBorder="1" applyAlignment="1" applyProtection="1">
      <alignment horizontal="left" vertical="center" wrapText="1"/>
      <protection locked="0"/>
    </xf>
    <xf numFmtId="165" fontId="4" fillId="6" borderId="7" xfId="4" applyNumberFormat="1" applyFill="1" applyBorder="1" applyAlignment="1" applyProtection="1">
      <alignment horizontal="left" vertical="center" wrapText="1"/>
      <protection locked="0"/>
    </xf>
    <xf numFmtId="0" fontId="4" fillId="6" borderId="8" xfId="4" applyFill="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0" fillId="0" borderId="0" xfId="0" applyFont="1" applyAlignment="1">
      <alignment vertical="center" wrapText="1"/>
    </xf>
    <xf numFmtId="0" fontId="1" fillId="2" borderId="2" xfId="0" applyFont="1" applyFill="1" applyBorder="1" applyAlignment="1">
      <alignment horizontal="center" vertical="center"/>
    </xf>
    <xf numFmtId="0" fontId="0" fillId="0" borderId="0" xfId="0"/>
  </cellXfs>
  <cellStyles count="5">
    <cellStyle name="Moneda 2" xfId="2" xr:uid="{00000000-0005-0000-0000-000000000000}"/>
    <cellStyle name="Normal" xfId="0" builtinId="0"/>
    <cellStyle name="Normal 2" xfId="4" xr:uid="{00000000-0005-0000-0000-000002000000}"/>
    <cellStyle name="Normal 5" xfId="1" xr:uid="{00000000-0005-0000-0000-000003000000}"/>
    <cellStyle name="Normal 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esupuesto%202018\FPP%202018\FFP\Acuerdos\Presupuesto%20FFP%202018%20-%20control%20de%20acuer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8"/>
      <sheetName val="Presupuesto 2018 (2)"/>
      <sheetName val="Control de acuerdos"/>
      <sheetName val="I Trim cierre proy"/>
      <sheetName val="I Trim Cierre"/>
      <sheetName val="I Trim cierre def"/>
      <sheetName val="Ejecución marzo 18"/>
      <sheetName val="II Trim cierre def"/>
      <sheetName val="P1 presupuesto INV GIRADA"/>
      <sheetName val="II TrimProy"/>
      <sheetName val="II Trim Cierre"/>
      <sheetName val="III Trim cierre"/>
      <sheetName val="Ejecucion septiembre"/>
      <sheetName val="III Trim proy"/>
      <sheetName val="IV Trim cierre"/>
      <sheetName val="Ejecución diciembre"/>
      <sheetName val="Hoja1"/>
      <sheetName val="IV Trim proyectado"/>
      <sheetName val="III Cierre"/>
    </sheetNames>
    <sheetDataSet>
      <sheetData sheetId="0"/>
      <sheetData sheetId="1"/>
      <sheetData sheetId="2">
        <row r="42">
          <cell r="I42">
            <v>1221511620</v>
          </cell>
        </row>
        <row r="43">
          <cell r="I43">
            <v>1096794000</v>
          </cell>
        </row>
        <row r="44">
          <cell r="I44">
            <v>941803335.00000012</v>
          </cell>
        </row>
        <row r="45">
          <cell r="I45">
            <v>1798703000</v>
          </cell>
        </row>
        <row r="64">
          <cell r="I64">
            <v>1383563193</v>
          </cell>
        </row>
        <row r="65">
          <cell r="I65">
            <v>943496928.99999988</v>
          </cell>
        </row>
        <row r="74">
          <cell r="I74">
            <v>3475140268</v>
          </cell>
        </row>
        <row r="77">
          <cell r="I77">
            <v>538844664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68"/>
  <sheetViews>
    <sheetView showGridLines="0" tabSelected="1" zoomScaleNormal="100" workbookViewId="0">
      <selection activeCell="J11" sqref="J11"/>
    </sheetView>
  </sheetViews>
  <sheetFormatPr baseColWidth="10" defaultColWidth="9.140625" defaultRowHeight="15" x14ac:dyDescent="0.25"/>
  <cols>
    <col min="1" max="1" width="9.140625" style="53"/>
    <col min="2" max="2" width="21" style="53" customWidth="1"/>
    <col min="3" max="3" width="32" style="53" customWidth="1"/>
    <col min="4" max="4" width="19" style="53" customWidth="1"/>
    <col min="5" max="5" width="24" style="53" customWidth="1"/>
    <col min="6" max="6" width="32" style="53" customWidth="1"/>
    <col min="7" max="7" width="47" style="53" customWidth="1"/>
    <col min="8" max="8" width="23" style="53" customWidth="1"/>
    <col min="9" max="9" width="37" style="53" customWidth="1"/>
    <col min="10" max="10" width="69.42578125" style="53" customWidth="1"/>
    <col min="11" max="11" width="43" style="53" customWidth="1"/>
    <col min="12" max="12" width="60" style="53" customWidth="1"/>
    <col min="13" max="13" width="51" style="53" customWidth="1"/>
    <col min="14" max="14" width="78" style="53" customWidth="1"/>
    <col min="15" max="15" width="30" style="53" customWidth="1"/>
    <col min="16" max="16" width="39" style="53" customWidth="1"/>
    <col min="17" max="17" width="42" style="53" customWidth="1"/>
    <col min="18" max="18" width="34" style="53" customWidth="1"/>
    <col min="19" max="19" width="54" style="53" customWidth="1"/>
    <col min="20" max="20" width="38" style="53" customWidth="1"/>
    <col min="21" max="21" width="35" style="53" customWidth="1"/>
    <col min="22" max="22" width="25" style="53" customWidth="1"/>
    <col min="23" max="23" width="39" style="53" customWidth="1"/>
    <col min="24" max="24" width="42" style="53" customWidth="1"/>
    <col min="25" max="25" width="35" style="53" customWidth="1"/>
    <col min="26" max="26" width="54" style="53" customWidth="1"/>
    <col min="27" max="27" width="38" style="53" customWidth="1"/>
    <col min="28" max="28" width="35" style="53" customWidth="1"/>
    <col min="29" max="29" width="38" style="53" customWidth="1"/>
    <col min="30" max="30" width="41" style="53" customWidth="1"/>
    <col min="31" max="31" width="33" style="53" customWidth="1"/>
    <col min="32" max="32" width="53" style="53" customWidth="1"/>
    <col min="33" max="33" width="37" style="53" customWidth="1"/>
    <col min="34" max="34" width="34" style="53" customWidth="1"/>
    <col min="35" max="35" width="24" style="53" customWidth="1"/>
    <col min="36" max="36" width="33" style="53" customWidth="1"/>
    <col min="37" max="37" width="47" style="53" customWidth="1"/>
    <col min="38" max="38" width="15" style="53" customWidth="1"/>
    <col min="39" max="39" width="29" style="53" customWidth="1"/>
    <col min="40" max="40" width="32" style="53" customWidth="1"/>
    <col min="41" max="41" width="27" style="53" customWidth="1"/>
    <col min="42" max="43" width="32" style="53" customWidth="1"/>
    <col min="44" max="44" width="44" style="53" customWidth="1"/>
    <col min="45" max="45" width="38" style="53" customWidth="1"/>
    <col min="46" max="46" width="47" style="53" customWidth="1"/>
    <col min="47" max="47" width="41" style="53" customWidth="1"/>
    <col min="48" max="48" width="85.28515625" style="62" customWidth="1"/>
    <col min="49" max="49" width="9.140625" style="53"/>
    <col min="50" max="256" width="8" style="53" hidden="1"/>
    <col min="257" max="16384" width="9.140625" style="53"/>
  </cols>
  <sheetData>
    <row r="1" spans="1:48" x14ac:dyDescent="0.25">
      <c r="B1" s="14" t="s">
        <v>0</v>
      </c>
      <c r="C1" s="14">
        <v>59</v>
      </c>
      <c r="D1" s="77" t="s">
        <v>1</v>
      </c>
      <c r="E1" s="78"/>
      <c r="F1" s="78"/>
      <c r="G1" s="78"/>
    </row>
    <row r="2" spans="1:48" x14ac:dyDescent="0.25">
      <c r="B2" s="14" t="s">
        <v>2</v>
      </c>
      <c r="C2" s="14">
        <v>424</v>
      </c>
      <c r="D2" s="77" t="s">
        <v>3</v>
      </c>
      <c r="E2" s="78"/>
      <c r="F2" s="78"/>
      <c r="G2" s="78"/>
    </row>
    <row r="3" spans="1:48" x14ac:dyDescent="0.25">
      <c r="B3" s="14" t="s">
        <v>4</v>
      </c>
      <c r="C3" s="14">
        <v>1</v>
      </c>
    </row>
    <row r="4" spans="1:48" x14ac:dyDescent="0.25">
      <c r="B4" s="14" t="s">
        <v>5</v>
      </c>
      <c r="C4" s="14">
        <v>60</v>
      </c>
    </row>
    <row r="5" spans="1:48" x14ac:dyDescent="0.25">
      <c r="B5" s="14" t="s">
        <v>6</v>
      </c>
      <c r="C5" s="15">
        <v>43555</v>
      </c>
    </row>
    <row r="6" spans="1:48" x14ac:dyDescent="0.25">
      <c r="B6" s="14" t="s">
        <v>7</v>
      </c>
      <c r="C6" s="14">
        <v>3</v>
      </c>
      <c r="D6" s="14" t="s">
        <v>8</v>
      </c>
    </row>
    <row r="8" spans="1:48" x14ac:dyDescent="0.25">
      <c r="A8" s="14" t="s">
        <v>9</v>
      </c>
      <c r="B8" s="77" t="s">
        <v>10</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row>
    <row r="9" spans="1:48" x14ac:dyDescent="0.25">
      <c r="C9" s="14">
        <v>2</v>
      </c>
      <c r="D9" s="14">
        <v>3</v>
      </c>
      <c r="E9" s="14">
        <v>4</v>
      </c>
      <c r="F9" s="14">
        <v>8</v>
      </c>
      <c r="G9" s="14">
        <v>12</v>
      </c>
      <c r="H9" s="14">
        <v>20</v>
      </c>
      <c r="I9" s="14">
        <v>24</v>
      </c>
      <c r="J9" s="14">
        <v>28</v>
      </c>
      <c r="K9" s="14">
        <v>32</v>
      </c>
      <c r="L9" s="14">
        <v>36</v>
      </c>
      <c r="M9" s="14">
        <v>40</v>
      </c>
      <c r="N9" s="14">
        <v>44</v>
      </c>
      <c r="O9" s="14">
        <v>48</v>
      </c>
      <c r="P9" s="14">
        <v>52</v>
      </c>
      <c r="Q9" s="14">
        <v>56</v>
      </c>
      <c r="R9" s="14">
        <v>60</v>
      </c>
      <c r="S9" s="14">
        <v>64</v>
      </c>
      <c r="T9" s="14">
        <v>68</v>
      </c>
      <c r="U9" s="14">
        <v>72</v>
      </c>
      <c r="V9" s="14">
        <v>76</v>
      </c>
      <c r="W9" s="14">
        <v>80</v>
      </c>
      <c r="X9" s="14">
        <v>84</v>
      </c>
      <c r="Y9" s="14">
        <v>88</v>
      </c>
      <c r="Z9" s="14">
        <v>92</v>
      </c>
      <c r="AA9" s="14">
        <v>96</v>
      </c>
      <c r="AB9" s="14">
        <v>100</v>
      </c>
      <c r="AC9" s="14">
        <v>104</v>
      </c>
      <c r="AD9" s="14">
        <v>108</v>
      </c>
      <c r="AE9" s="14">
        <v>112</v>
      </c>
      <c r="AF9" s="14">
        <v>116</v>
      </c>
      <c r="AG9" s="14">
        <v>120</v>
      </c>
      <c r="AH9" s="14">
        <v>124</v>
      </c>
      <c r="AI9" s="14">
        <v>128</v>
      </c>
      <c r="AJ9" s="14">
        <v>132</v>
      </c>
      <c r="AK9" s="14">
        <v>136</v>
      </c>
      <c r="AL9" s="14">
        <v>140</v>
      </c>
      <c r="AM9" s="14">
        <v>144</v>
      </c>
      <c r="AN9" s="14">
        <v>148</v>
      </c>
      <c r="AO9" s="14">
        <v>152</v>
      </c>
      <c r="AP9" s="14">
        <v>156</v>
      </c>
      <c r="AQ9" s="14">
        <v>160</v>
      </c>
      <c r="AR9" s="14">
        <v>164</v>
      </c>
      <c r="AS9" s="14">
        <v>168</v>
      </c>
      <c r="AT9" s="14">
        <v>172</v>
      </c>
      <c r="AU9" s="14">
        <v>176</v>
      </c>
      <c r="AV9" s="56">
        <v>180</v>
      </c>
    </row>
    <row r="10" spans="1:48" ht="30" x14ac:dyDescent="0.25">
      <c r="A10" s="63"/>
      <c r="B10" s="63"/>
      <c r="C10" s="16" t="s">
        <v>11</v>
      </c>
      <c r="D10" s="16" t="s">
        <v>12</v>
      </c>
      <c r="E10" s="16" t="s">
        <v>13</v>
      </c>
      <c r="F10" s="16" t="s">
        <v>14</v>
      </c>
      <c r="G10" s="16" t="s">
        <v>15</v>
      </c>
      <c r="H10" s="16" t="s">
        <v>16</v>
      </c>
      <c r="I10" s="16" t="s">
        <v>17</v>
      </c>
      <c r="J10" s="16" t="s">
        <v>18</v>
      </c>
      <c r="K10" s="16" t="s">
        <v>19</v>
      </c>
      <c r="L10" s="16" t="s">
        <v>20</v>
      </c>
      <c r="M10" s="16" t="s">
        <v>21</v>
      </c>
      <c r="N10" s="16" t="s">
        <v>22</v>
      </c>
      <c r="O10" s="16" t="s">
        <v>23</v>
      </c>
      <c r="P10" s="16" t="s">
        <v>24</v>
      </c>
      <c r="Q10" s="16" t="s">
        <v>25</v>
      </c>
      <c r="R10" s="16" t="s">
        <v>26</v>
      </c>
      <c r="S10" s="16" t="s">
        <v>27</v>
      </c>
      <c r="T10" s="16" t="s">
        <v>28</v>
      </c>
      <c r="U10" s="16" t="s">
        <v>29</v>
      </c>
      <c r="V10" s="16" t="s">
        <v>30</v>
      </c>
      <c r="W10" s="16" t="s">
        <v>31</v>
      </c>
      <c r="X10" s="16" t="s">
        <v>32</v>
      </c>
      <c r="Y10" s="16" t="s">
        <v>33</v>
      </c>
      <c r="Z10" s="16" t="s">
        <v>34</v>
      </c>
      <c r="AA10" s="16" t="s">
        <v>35</v>
      </c>
      <c r="AB10" s="16" t="s">
        <v>36</v>
      </c>
      <c r="AC10" s="16" t="s">
        <v>37</v>
      </c>
      <c r="AD10" s="16" t="s">
        <v>38</v>
      </c>
      <c r="AE10" s="16" t="s">
        <v>39</v>
      </c>
      <c r="AF10" s="16" t="s">
        <v>40</v>
      </c>
      <c r="AG10" s="16" t="s">
        <v>41</v>
      </c>
      <c r="AH10" s="16" t="s">
        <v>42</v>
      </c>
      <c r="AI10" s="16" t="s">
        <v>43</v>
      </c>
      <c r="AJ10" s="16" t="s">
        <v>44</v>
      </c>
      <c r="AK10" s="16" t="s">
        <v>45</v>
      </c>
      <c r="AL10" s="16" t="s">
        <v>46</v>
      </c>
      <c r="AM10" s="16" t="s">
        <v>47</v>
      </c>
      <c r="AN10" s="16" t="s">
        <v>48</v>
      </c>
      <c r="AO10" s="16" t="s">
        <v>49</v>
      </c>
      <c r="AP10" s="16" t="s">
        <v>50</v>
      </c>
      <c r="AQ10" s="16" t="s">
        <v>51</v>
      </c>
      <c r="AR10" s="16" t="s">
        <v>52</v>
      </c>
      <c r="AS10" s="16" t="s">
        <v>53</v>
      </c>
      <c r="AT10" s="16" t="s">
        <v>54</v>
      </c>
      <c r="AU10" s="16" t="s">
        <v>55</v>
      </c>
      <c r="AV10" s="57" t="s">
        <v>56</v>
      </c>
    </row>
    <row r="11" spans="1:48" ht="75" x14ac:dyDescent="0.25">
      <c r="A11" s="17">
        <v>1</v>
      </c>
      <c r="B11" s="17" t="s">
        <v>57</v>
      </c>
      <c r="C11" s="18" t="s">
        <v>60</v>
      </c>
      <c r="D11" s="19"/>
      <c r="E11" s="20" t="s">
        <v>2007</v>
      </c>
      <c r="F11" s="21">
        <v>41982</v>
      </c>
      <c r="G11" s="22" t="s">
        <v>130</v>
      </c>
      <c r="H11" s="19" t="s">
        <v>139</v>
      </c>
      <c r="I11" s="18"/>
      <c r="J11" s="19" t="s">
        <v>2008</v>
      </c>
      <c r="K11" s="23">
        <v>0</v>
      </c>
      <c r="L11" s="18" t="s">
        <v>69</v>
      </c>
      <c r="M11" s="19"/>
      <c r="N11" s="19"/>
      <c r="O11" s="18" t="s">
        <v>64</v>
      </c>
      <c r="P11" s="18" t="s">
        <v>83</v>
      </c>
      <c r="Q11" s="19">
        <v>79649714</v>
      </c>
      <c r="R11" s="19"/>
      <c r="S11" s="24" t="s">
        <v>115</v>
      </c>
      <c r="T11" s="19"/>
      <c r="U11" s="18" t="s">
        <v>2009</v>
      </c>
      <c r="V11" s="18" t="s">
        <v>75</v>
      </c>
      <c r="W11" s="19" t="s">
        <v>97</v>
      </c>
      <c r="X11" s="25"/>
      <c r="Y11" s="19"/>
      <c r="Z11" s="19"/>
      <c r="AA11" s="19"/>
      <c r="AB11" s="19"/>
      <c r="AC11" s="26" t="s">
        <v>83</v>
      </c>
      <c r="AD11" s="25">
        <v>60369665</v>
      </c>
      <c r="AE11" s="25"/>
      <c r="AF11" s="25"/>
      <c r="AG11" s="25"/>
      <c r="AH11" s="26" t="s">
        <v>2075</v>
      </c>
      <c r="AI11" s="24">
        <v>0</v>
      </c>
      <c r="AJ11" s="24" t="s">
        <v>77</v>
      </c>
      <c r="AK11" s="27">
        <v>0</v>
      </c>
      <c r="AL11" s="24" t="s">
        <v>92</v>
      </c>
      <c r="AM11" s="28">
        <v>0</v>
      </c>
      <c r="AN11" s="24">
        <v>0</v>
      </c>
      <c r="AO11" s="29">
        <v>41982</v>
      </c>
      <c r="AP11" s="29"/>
      <c r="AQ11" s="29"/>
      <c r="AR11" s="26">
        <v>0</v>
      </c>
      <c r="AS11" s="26">
        <v>0</v>
      </c>
      <c r="AT11" s="30">
        <v>0</v>
      </c>
      <c r="AU11" s="31">
        <f>+AT11</f>
        <v>0</v>
      </c>
      <c r="AV11" s="58" t="s">
        <v>2099</v>
      </c>
    </row>
    <row r="12" spans="1:48" ht="60" x14ac:dyDescent="0.25">
      <c r="A12" s="17">
        <v>2</v>
      </c>
      <c r="B12" s="17" t="s">
        <v>2005</v>
      </c>
      <c r="C12" s="22" t="s">
        <v>60</v>
      </c>
      <c r="D12" s="32"/>
      <c r="E12" s="33" t="s">
        <v>2011</v>
      </c>
      <c r="F12" s="34">
        <v>42534</v>
      </c>
      <c r="G12" s="22" t="s">
        <v>118</v>
      </c>
      <c r="H12" s="32" t="s">
        <v>139</v>
      </c>
      <c r="I12" s="22"/>
      <c r="J12" s="32" t="s">
        <v>2048</v>
      </c>
      <c r="K12" s="23">
        <v>0</v>
      </c>
      <c r="L12" s="18" t="s">
        <v>69</v>
      </c>
      <c r="M12" s="19"/>
      <c r="N12" s="19"/>
      <c r="O12" s="18" t="s">
        <v>73</v>
      </c>
      <c r="P12" s="18" t="s">
        <v>65</v>
      </c>
      <c r="Q12" s="19"/>
      <c r="R12" s="19">
        <v>900674427</v>
      </c>
      <c r="S12" s="18" t="s">
        <v>109</v>
      </c>
      <c r="T12" s="19"/>
      <c r="U12" s="18" t="s">
        <v>2012</v>
      </c>
      <c r="V12" s="18" t="s">
        <v>75</v>
      </c>
      <c r="W12" s="19" t="s">
        <v>97</v>
      </c>
      <c r="X12" s="25"/>
      <c r="Y12" s="19"/>
      <c r="Z12" s="19"/>
      <c r="AA12" s="19"/>
      <c r="AB12" s="19"/>
      <c r="AC12" s="26" t="s">
        <v>83</v>
      </c>
      <c r="AD12" s="25">
        <v>60369665</v>
      </c>
      <c r="AE12" s="25"/>
      <c r="AF12" s="25"/>
      <c r="AG12" s="25"/>
      <c r="AH12" s="26" t="s">
        <v>2075</v>
      </c>
      <c r="AI12" s="26">
        <f>197+360+360+360</f>
        <v>1277</v>
      </c>
      <c r="AJ12" s="24" t="s">
        <v>85</v>
      </c>
      <c r="AK12" s="27">
        <v>0</v>
      </c>
      <c r="AL12" s="24" t="s">
        <v>78</v>
      </c>
      <c r="AM12" s="28">
        <v>0</v>
      </c>
      <c r="AN12" s="24">
        <f>360+360+360</f>
        <v>1080</v>
      </c>
      <c r="AO12" s="29">
        <v>42534</v>
      </c>
      <c r="AP12" s="35">
        <v>43830</v>
      </c>
      <c r="AQ12" s="36"/>
      <c r="AR12" s="26">
        <v>0</v>
      </c>
      <c r="AS12" s="26">
        <v>0</v>
      </c>
      <c r="AT12" s="30">
        <v>0</v>
      </c>
      <c r="AU12" s="31">
        <f t="shared" ref="AU12:AU31" si="0">+AT12</f>
        <v>0</v>
      </c>
      <c r="AV12" s="64" t="s">
        <v>2084</v>
      </c>
    </row>
    <row r="13" spans="1:48" ht="60" x14ac:dyDescent="0.25">
      <c r="A13" s="17">
        <v>3</v>
      </c>
      <c r="B13" s="17" t="s">
        <v>2006</v>
      </c>
      <c r="C13" s="22" t="s">
        <v>60</v>
      </c>
      <c r="D13" s="22"/>
      <c r="E13" s="33" t="s">
        <v>2014</v>
      </c>
      <c r="F13" s="34">
        <v>42906</v>
      </c>
      <c r="G13" s="22" t="s">
        <v>104</v>
      </c>
      <c r="H13" s="32" t="s">
        <v>139</v>
      </c>
      <c r="I13" s="22"/>
      <c r="J13" s="54" t="s">
        <v>2070</v>
      </c>
      <c r="K13" s="37">
        <f>12500000*1.19</f>
        <v>14875000</v>
      </c>
      <c r="L13" s="22" t="s">
        <v>69</v>
      </c>
      <c r="M13" s="22"/>
      <c r="N13" s="22"/>
      <c r="O13" s="18" t="s">
        <v>73</v>
      </c>
      <c r="P13" s="18" t="s">
        <v>65</v>
      </c>
      <c r="Q13" s="22"/>
      <c r="R13" s="19">
        <v>900674427</v>
      </c>
      <c r="S13" s="18" t="s">
        <v>109</v>
      </c>
      <c r="T13" s="19"/>
      <c r="U13" s="18" t="s">
        <v>2015</v>
      </c>
      <c r="V13" s="18" t="s">
        <v>75</v>
      </c>
      <c r="W13" s="19" t="s">
        <v>97</v>
      </c>
      <c r="X13" s="38"/>
      <c r="Y13" s="22"/>
      <c r="Z13" s="22"/>
      <c r="AA13" s="22"/>
      <c r="AB13" s="22"/>
      <c r="AC13" s="26" t="s">
        <v>83</v>
      </c>
      <c r="AD13" s="25">
        <v>60369665</v>
      </c>
      <c r="AE13" s="25"/>
      <c r="AF13" s="25"/>
      <c r="AG13" s="25"/>
      <c r="AH13" s="26" t="s">
        <v>2075</v>
      </c>
      <c r="AI13" s="26">
        <f>190+360+360</f>
        <v>910</v>
      </c>
      <c r="AJ13" s="18" t="s">
        <v>85</v>
      </c>
      <c r="AK13" s="19">
        <v>0</v>
      </c>
      <c r="AL13" s="39" t="s">
        <v>78</v>
      </c>
      <c r="AM13" s="40">
        <v>0</v>
      </c>
      <c r="AN13" s="18">
        <f>360+360</f>
        <v>720</v>
      </c>
      <c r="AO13" s="34">
        <v>42906</v>
      </c>
      <c r="AP13" s="35">
        <v>43830</v>
      </c>
      <c r="AQ13" s="41"/>
      <c r="AR13" s="38">
        <v>40</v>
      </c>
      <c r="AS13" s="38">
        <v>40</v>
      </c>
      <c r="AT13" s="31">
        <v>100</v>
      </c>
      <c r="AU13" s="31">
        <f t="shared" si="0"/>
        <v>100</v>
      </c>
      <c r="AV13" s="59" t="s">
        <v>2085</v>
      </c>
    </row>
    <row r="14" spans="1:48" ht="75" x14ac:dyDescent="0.25">
      <c r="A14" s="17">
        <v>4</v>
      </c>
      <c r="B14" s="17" t="s">
        <v>2060</v>
      </c>
      <c r="C14" s="42" t="s">
        <v>60</v>
      </c>
      <c r="D14" s="42"/>
      <c r="E14" s="43" t="s">
        <v>2017</v>
      </c>
      <c r="F14" s="44">
        <v>43042</v>
      </c>
      <c r="G14" s="42" t="s">
        <v>98</v>
      </c>
      <c r="H14" s="36" t="s">
        <v>71</v>
      </c>
      <c r="I14" s="42"/>
      <c r="J14" s="36" t="s">
        <v>2069</v>
      </c>
      <c r="K14" s="45">
        <v>13235568</v>
      </c>
      <c r="L14" s="42" t="s">
        <v>69</v>
      </c>
      <c r="M14" s="42"/>
      <c r="N14" s="42"/>
      <c r="O14" s="24" t="s">
        <v>73</v>
      </c>
      <c r="P14" s="24" t="s">
        <v>65</v>
      </c>
      <c r="Q14" s="42"/>
      <c r="R14" s="27">
        <v>860024423</v>
      </c>
      <c r="S14" s="24" t="s">
        <v>103</v>
      </c>
      <c r="T14" s="27"/>
      <c r="U14" s="24" t="s">
        <v>2018</v>
      </c>
      <c r="V14" s="24" t="s">
        <v>75</v>
      </c>
      <c r="W14" s="27" t="s">
        <v>97</v>
      </c>
      <c r="X14" s="38"/>
      <c r="Y14" s="42"/>
      <c r="Z14" s="38"/>
      <c r="AA14" s="38"/>
      <c r="AB14" s="38"/>
      <c r="AC14" s="26" t="s">
        <v>83</v>
      </c>
      <c r="AD14" s="25">
        <v>13503540</v>
      </c>
      <c r="AE14" s="25"/>
      <c r="AF14" s="25"/>
      <c r="AG14" s="25"/>
      <c r="AH14" s="26" t="s">
        <v>2076</v>
      </c>
      <c r="AI14" s="26">
        <f>57+360+360</f>
        <v>777</v>
      </c>
      <c r="AJ14" s="24" t="s">
        <v>85</v>
      </c>
      <c r="AK14" s="27">
        <v>0</v>
      </c>
      <c r="AL14" s="24" t="s">
        <v>86</v>
      </c>
      <c r="AM14" s="40">
        <f>80319352+67385715</f>
        <v>147705067</v>
      </c>
      <c r="AN14" s="24">
        <v>720</v>
      </c>
      <c r="AO14" s="44">
        <v>43042</v>
      </c>
      <c r="AP14" s="35">
        <v>43830</v>
      </c>
      <c r="AQ14" s="46"/>
      <c r="AR14" s="47">
        <v>25</v>
      </c>
      <c r="AS14" s="47">
        <v>25</v>
      </c>
      <c r="AT14" s="31">
        <v>0</v>
      </c>
      <c r="AU14" s="31">
        <f t="shared" si="0"/>
        <v>0</v>
      </c>
      <c r="AV14" s="60" t="s">
        <v>2086</v>
      </c>
    </row>
    <row r="15" spans="1:48" ht="60" x14ac:dyDescent="0.25">
      <c r="A15" s="17">
        <v>5</v>
      </c>
      <c r="B15" s="17" t="s">
        <v>2010</v>
      </c>
      <c r="C15" s="22" t="s">
        <v>60</v>
      </c>
      <c r="D15" s="32"/>
      <c r="E15" s="33" t="s">
        <v>2020</v>
      </c>
      <c r="F15" s="34">
        <v>43109</v>
      </c>
      <c r="G15" s="22" t="s">
        <v>93</v>
      </c>
      <c r="H15" s="32" t="s">
        <v>139</v>
      </c>
      <c r="I15" s="22">
        <v>0</v>
      </c>
      <c r="J15" s="36" t="s">
        <v>2049</v>
      </c>
      <c r="K15" s="48">
        <v>928712000</v>
      </c>
      <c r="L15" s="18" t="s">
        <v>69</v>
      </c>
      <c r="M15" s="19"/>
      <c r="N15" s="19"/>
      <c r="O15" s="18" t="s">
        <v>73</v>
      </c>
      <c r="P15" s="18" t="s">
        <v>65</v>
      </c>
      <c r="Q15" s="19"/>
      <c r="R15" s="19">
        <v>860024423</v>
      </c>
      <c r="S15" s="18" t="s">
        <v>103</v>
      </c>
      <c r="T15" s="19"/>
      <c r="U15" s="18" t="s">
        <v>2018</v>
      </c>
      <c r="V15" s="18" t="s">
        <v>75</v>
      </c>
      <c r="W15" s="19" t="s">
        <v>97</v>
      </c>
      <c r="X15" s="25"/>
      <c r="Y15" s="19"/>
      <c r="Z15" s="19"/>
      <c r="AA15" s="19"/>
      <c r="AB15" s="19"/>
      <c r="AC15" s="26" t="s">
        <v>83</v>
      </c>
      <c r="AD15" s="19">
        <v>80792927</v>
      </c>
      <c r="AE15" s="25"/>
      <c r="AF15" s="25"/>
      <c r="AG15" s="25"/>
      <c r="AH15" s="26" t="s">
        <v>2078</v>
      </c>
      <c r="AI15" s="24">
        <v>351</v>
      </c>
      <c r="AJ15" s="18" t="s">
        <v>85</v>
      </c>
      <c r="AK15" s="19">
        <v>0</v>
      </c>
      <c r="AL15" s="18" t="s">
        <v>68</v>
      </c>
      <c r="AM15" s="40">
        <v>350000000</v>
      </c>
      <c r="AN15" s="18">
        <v>0</v>
      </c>
      <c r="AO15" s="29">
        <v>43109</v>
      </c>
      <c r="AP15" s="21">
        <v>43465</v>
      </c>
      <c r="AQ15" s="21">
        <v>43550</v>
      </c>
      <c r="AR15" s="47">
        <v>100</v>
      </c>
      <c r="AS15" s="47">
        <v>100</v>
      </c>
      <c r="AT15" s="31">
        <f>+('[1]Control de acuerdos'!$I$42/1221588000)*100</f>
        <v>99.993747482784698</v>
      </c>
      <c r="AU15" s="31">
        <f t="shared" si="0"/>
        <v>99.993747482784698</v>
      </c>
      <c r="AV15" s="61" t="s">
        <v>2087</v>
      </c>
    </row>
    <row r="16" spans="1:48" ht="75" x14ac:dyDescent="0.25">
      <c r="A16" s="17">
        <v>6</v>
      </c>
      <c r="B16" s="17" t="s">
        <v>2013</v>
      </c>
      <c r="C16" s="22" t="s">
        <v>60</v>
      </c>
      <c r="D16" s="32"/>
      <c r="E16" s="33" t="s">
        <v>2022</v>
      </c>
      <c r="F16" s="34">
        <v>43109</v>
      </c>
      <c r="G16" s="22" t="s">
        <v>93</v>
      </c>
      <c r="H16" s="32" t="s">
        <v>139</v>
      </c>
      <c r="I16" s="22">
        <v>0</v>
      </c>
      <c r="J16" s="36" t="s">
        <v>2023</v>
      </c>
      <c r="K16" s="49">
        <v>2006020000</v>
      </c>
      <c r="L16" s="18" t="s">
        <v>69</v>
      </c>
      <c r="M16" s="19"/>
      <c r="N16" s="19"/>
      <c r="O16" s="18" t="s">
        <v>73</v>
      </c>
      <c r="P16" s="18" t="s">
        <v>65</v>
      </c>
      <c r="Q16" s="19"/>
      <c r="R16" s="19">
        <v>860024423</v>
      </c>
      <c r="S16" s="18" t="s">
        <v>103</v>
      </c>
      <c r="T16" s="19"/>
      <c r="U16" s="18" t="s">
        <v>2018</v>
      </c>
      <c r="V16" s="18" t="s">
        <v>75</v>
      </c>
      <c r="W16" s="19" t="s">
        <v>97</v>
      </c>
      <c r="X16" s="25"/>
      <c r="Y16" s="19"/>
      <c r="Z16" s="19"/>
      <c r="AA16" s="19"/>
      <c r="AB16" s="19"/>
      <c r="AC16" s="26" t="s">
        <v>83</v>
      </c>
      <c r="AD16" s="19">
        <v>80792927</v>
      </c>
      <c r="AE16" s="25"/>
      <c r="AF16" s="25"/>
      <c r="AG16" s="25"/>
      <c r="AH16" s="26" t="s">
        <v>2078</v>
      </c>
      <c r="AI16" s="24">
        <v>351</v>
      </c>
      <c r="AJ16" s="18" t="s">
        <v>85</v>
      </c>
      <c r="AK16" s="19">
        <v>0</v>
      </c>
      <c r="AL16" s="32" t="s">
        <v>92</v>
      </c>
      <c r="AM16" s="40">
        <v>0</v>
      </c>
      <c r="AN16" s="18">
        <v>0</v>
      </c>
      <c r="AO16" s="29">
        <v>43109</v>
      </c>
      <c r="AP16" s="21">
        <v>43465</v>
      </c>
      <c r="AQ16" s="21">
        <v>43550</v>
      </c>
      <c r="AR16" s="47">
        <v>100</v>
      </c>
      <c r="AS16" s="47">
        <v>99.3</v>
      </c>
      <c r="AT16" s="31">
        <f>+('[1]Control de acuerdos'!$I$45/1798703000)*100</f>
        <v>100</v>
      </c>
      <c r="AU16" s="31">
        <f t="shared" si="0"/>
        <v>100</v>
      </c>
      <c r="AV16" s="61" t="s">
        <v>2088</v>
      </c>
    </row>
    <row r="17" spans="1:48" ht="60" x14ac:dyDescent="0.25">
      <c r="A17" s="17">
        <v>7</v>
      </c>
      <c r="B17" s="17" t="s">
        <v>2016</v>
      </c>
      <c r="C17" s="22" t="s">
        <v>60</v>
      </c>
      <c r="D17" s="32"/>
      <c r="E17" s="33" t="s">
        <v>2025</v>
      </c>
      <c r="F17" s="34">
        <v>43109</v>
      </c>
      <c r="G17" s="22" t="s">
        <v>93</v>
      </c>
      <c r="H17" s="32" t="s">
        <v>139</v>
      </c>
      <c r="I17" s="22">
        <v>0</v>
      </c>
      <c r="J17" s="36" t="s">
        <v>2026</v>
      </c>
      <c r="K17" s="49">
        <v>1113888000</v>
      </c>
      <c r="L17" s="18" t="s">
        <v>69</v>
      </c>
      <c r="M17" s="19"/>
      <c r="N17" s="19"/>
      <c r="O17" s="18" t="s">
        <v>73</v>
      </c>
      <c r="P17" s="18" t="s">
        <v>65</v>
      </c>
      <c r="Q17" s="19"/>
      <c r="R17" s="19">
        <v>860024423</v>
      </c>
      <c r="S17" s="18" t="s">
        <v>103</v>
      </c>
      <c r="T17" s="19"/>
      <c r="U17" s="18" t="s">
        <v>2018</v>
      </c>
      <c r="V17" s="18" t="s">
        <v>75</v>
      </c>
      <c r="W17" s="19" t="s">
        <v>97</v>
      </c>
      <c r="X17" s="25"/>
      <c r="Y17" s="19"/>
      <c r="Z17" s="19"/>
      <c r="AA17" s="19"/>
      <c r="AB17" s="19"/>
      <c r="AC17" s="26" t="s">
        <v>83</v>
      </c>
      <c r="AD17" s="19">
        <v>80792927</v>
      </c>
      <c r="AE17" s="25"/>
      <c r="AF17" s="25"/>
      <c r="AG17" s="25"/>
      <c r="AH17" s="26" t="s">
        <v>2078</v>
      </c>
      <c r="AI17" s="24">
        <v>351</v>
      </c>
      <c r="AJ17" s="18" t="s">
        <v>85</v>
      </c>
      <c r="AK17" s="19">
        <v>0</v>
      </c>
      <c r="AL17" s="18" t="s">
        <v>92</v>
      </c>
      <c r="AM17" s="40">
        <v>0</v>
      </c>
      <c r="AN17" s="18">
        <v>0</v>
      </c>
      <c r="AO17" s="29">
        <v>43109</v>
      </c>
      <c r="AP17" s="21">
        <v>43465</v>
      </c>
      <c r="AQ17" s="21">
        <v>43550</v>
      </c>
      <c r="AR17" s="47">
        <v>100</v>
      </c>
      <c r="AS17" s="47">
        <v>99.230999999999995</v>
      </c>
      <c r="AT17" s="31">
        <f>+('[1]Control de acuerdos'!$I$43/1096794000)*100</f>
        <v>100</v>
      </c>
      <c r="AU17" s="31">
        <f t="shared" si="0"/>
        <v>100</v>
      </c>
      <c r="AV17" s="61" t="s">
        <v>2089</v>
      </c>
    </row>
    <row r="18" spans="1:48" ht="60" x14ac:dyDescent="0.25">
      <c r="A18" s="17">
        <v>8</v>
      </c>
      <c r="B18" s="17" t="s">
        <v>2019</v>
      </c>
      <c r="C18" s="22" t="s">
        <v>60</v>
      </c>
      <c r="D18" s="32"/>
      <c r="E18" s="33" t="s">
        <v>2028</v>
      </c>
      <c r="F18" s="34">
        <v>43109</v>
      </c>
      <c r="G18" s="22" t="s">
        <v>93</v>
      </c>
      <c r="H18" s="32" t="s">
        <v>139</v>
      </c>
      <c r="I18" s="22">
        <v>0</v>
      </c>
      <c r="J18" s="36" t="s">
        <v>2077</v>
      </c>
      <c r="K18" s="49">
        <v>965234000</v>
      </c>
      <c r="L18" s="18" t="s">
        <v>69</v>
      </c>
      <c r="M18" s="19"/>
      <c r="N18" s="19"/>
      <c r="O18" s="18" t="s">
        <v>73</v>
      </c>
      <c r="P18" s="18" t="s">
        <v>65</v>
      </c>
      <c r="Q18" s="19"/>
      <c r="R18" s="19">
        <v>860024423</v>
      </c>
      <c r="S18" s="18" t="s">
        <v>103</v>
      </c>
      <c r="T18" s="19"/>
      <c r="U18" s="18" t="s">
        <v>2018</v>
      </c>
      <c r="V18" s="18" t="s">
        <v>75</v>
      </c>
      <c r="W18" s="19" t="s">
        <v>97</v>
      </c>
      <c r="X18" s="25"/>
      <c r="Y18" s="19"/>
      <c r="Z18" s="19"/>
      <c r="AA18" s="19"/>
      <c r="AB18" s="19"/>
      <c r="AC18" s="26" t="s">
        <v>83</v>
      </c>
      <c r="AD18" s="25">
        <v>80792927</v>
      </c>
      <c r="AE18" s="25"/>
      <c r="AF18" s="25"/>
      <c r="AG18" s="25"/>
      <c r="AH18" s="26" t="s">
        <v>2078</v>
      </c>
      <c r="AI18" s="24">
        <v>351</v>
      </c>
      <c r="AJ18" s="18" t="s">
        <v>85</v>
      </c>
      <c r="AK18" s="19">
        <v>0</v>
      </c>
      <c r="AL18" s="18" t="s">
        <v>92</v>
      </c>
      <c r="AM18" s="40">
        <v>0</v>
      </c>
      <c r="AN18" s="18">
        <v>0</v>
      </c>
      <c r="AO18" s="29">
        <v>43109</v>
      </c>
      <c r="AP18" s="21">
        <v>43465</v>
      </c>
      <c r="AQ18" s="21">
        <v>43550</v>
      </c>
      <c r="AR18" s="47">
        <v>100</v>
      </c>
      <c r="AS18" s="47">
        <v>98.75</v>
      </c>
      <c r="AT18" s="31">
        <f>+('[1]Control de acuerdos'!$I$44/949194000)*100</f>
        <v>99.221374661028221</v>
      </c>
      <c r="AU18" s="31">
        <f t="shared" si="0"/>
        <v>99.221374661028221</v>
      </c>
      <c r="AV18" s="61" t="s">
        <v>2090</v>
      </c>
    </row>
    <row r="19" spans="1:48" ht="75" x14ac:dyDescent="0.25">
      <c r="A19" s="17">
        <v>9</v>
      </c>
      <c r="B19" s="17" t="s">
        <v>2021</v>
      </c>
      <c r="C19" s="22" t="s">
        <v>60</v>
      </c>
      <c r="D19" s="32"/>
      <c r="E19" s="33" t="s">
        <v>2030</v>
      </c>
      <c r="F19" s="34">
        <v>43109</v>
      </c>
      <c r="G19" s="22" t="s">
        <v>93</v>
      </c>
      <c r="H19" s="32" t="s">
        <v>139</v>
      </c>
      <c r="I19" s="22">
        <v>0</v>
      </c>
      <c r="J19" s="36" t="s">
        <v>2050</v>
      </c>
      <c r="K19" s="49">
        <v>1642869000</v>
      </c>
      <c r="L19" s="18" t="s">
        <v>69</v>
      </c>
      <c r="M19" s="19"/>
      <c r="N19" s="19"/>
      <c r="O19" s="18" t="s">
        <v>73</v>
      </c>
      <c r="P19" s="18" t="s">
        <v>65</v>
      </c>
      <c r="Q19" s="19"/>
      <c r="R19" s="19">
        <v>860024423</v>
      </c>
      <c r="S19" s="18" t="s">
        <v>103</v>
      </c>
      <c r="T19" s="19"/>
      <c r="U19" s="18" t="s">
        <v>2018</v>
      </c>
      <c r="V19" s="18" t="s">
        <v>75</v>
      </c>
      <c r="W19" s="19" t="s">
        <v>97</v>
      </c>
      <c r="X19" s="25"/>
      <c r="Y19" s="19"/>
      <c r="Z19" s="19"/>
      <c r="AA19" s="19"/>
      <c r="AB19" s="19"/>
      <c r="AC19" s="26" t="s">
        <v>83</v>
      </c>
      <c r="AD19" s="25">
        <v>52519170</v>
      </c>
      <c r="AE19" s="25"/>
      <c r="AF19" s="25"/>
      <c r="AG19" s="25"/>
      <c r="AH19" s="26" t="s">
        <v>2079</v>
      </c>
      <c r="AI19" s="24">
        <v>351</v>
      </c>
      <c r="AJ19" s="18" t="s">
        <v>85</v>
      </c>
      <c r="AK19" s="19">
        <v>0</v>
      </c>
      <c r="AL19" s="18" t="s">
        <v>92</v>
      </c>
      <c r="AM19" s="40">
        <v>0</v>
      </c>
      <c r="AN19" s="18">
        <v>0</v>
      </c>
      <c r="AO19" s="29">
        <v>43109</v>
      </c>
      <c r="AP19" s="21">
        <v>43465</v>
      </c>
      <c r="AQ19" s="21">
        <v>43550</v>
      </c>
      <c r="AR19" s="47">
        <v>100</v>
      </c>
      <c r="AS19" s="47">
        <v>98.899000000000001</v>
      </c>
      <c r="AT19" s="31">
        <f>+('[1]Control de acuerdos'!$I$64/1466707000)*100</f>
        <v>94.331259958532954</v>
      </c>
      <c r="AU19" s="31">
        <f t="shared" si="0"/>
        <v>94.331259958532954</v>
      </c>
      <c r="AV19" s="61" t="s">
        <v>2091</v>
      </c>
    </row>
    <row r="20" spans="1:48" ht="75" x14ac:dyDescent="0.25">
      <c r="A20" s="17">
        <v>10</v>
      </c>
      <c r="B20" s="17" t="s">
        <v>2024</v>
      </c>
      <c r="C20" s="22" t="s">
        <v>60</v>
      </c>
      <c r="D20" s="32"/>
      <c r="E20" s="33" t="s">
        <v>2032</v>
      </c>
      <c r="F20" s="34">
        <v>43109</v>
      </c>
      <c r="G20" s="22" t="s">
        <v>93</v>
      </c>
      <c r="H20" s="32" t="s">
        <v>139</v>
      </c>
      <c r="I20" s="22">
        <v>0</v>
      </c>
      <c r="J20" s="36" t="s">
        <v>2033</v>
      </c>
      <c r="K20" s="49">
        <v>1249038000</v>
      </c>
      <c r="L20" s="18" t="s">
        <v>69</v>
      </c>
      <c r="M20" s="19"/>
      <c r="N20" s="19"/>
      <c r="O20" s="18" t="s">
        <v>73</v>
      </c>
      <c r="P20" s="18" t="s">
        <v>65</v>
      </c>
      <c r="Q20" s="19"/>
      <c r="R20" s="19">
        <v>860024423</v>
      </c>
      <c r="S20" s="18" t="s">
        <v>103</v>
      </c>
      <c r="T20" s="19"/>
      <c r="U20" s="18" t="s">
        <v>2018</v>
      </c>
      <c r="V20" s="18" t="s">
        <v>75</v>
      </c>
      <c r="W20" s="19" t="s">
        <v>97</v>
      </c>
      <c r="X20" s="25"/>
      <c r="Y20" s="19"/>
      <c r="Z20" s="19"/>
      <c r="AA20" s="19"/>
      <c r="AB20" s="19"/>
      <c r="AC20" s="26" t="s">
        <v>83</v>
      </c>
      <c r="AD20" s="19">
        <v>79626682</v>
      </c>
      <c r="AE20" s="25"/>
      <c r="AF20" s="25"/>
      <c r="AG20" s="25"/>
      <c r="AH20" s="26" t="s">
        <v>2080</v>
      </c>
      <c r="AI20" s="24">
        <v>351</v>
      </c>
      <c r="AJ20" s="18" t="s">
        <v>85</v>
      </c>
      <c r="AK20" s="19">
        <v>0</v>
      </c>
      <c r="AL20" s="18" t="s">
        <v>92</v>
      </c>
      <c r="AM20" s="40">
        <v>0</v>
      </c>
      <c r="AN20" s="18">
        <v>0</v>
      </c>
      <c r="AO20" s="29">
        <v>43109</v>
      </c>
      <c r="AP20" s="21">
        <v>43465</v>
      </c>
      <c r="AQ20" s="21">
        <v>43550</v>
      </c>
      <c r="AR20" s="47">
        <v>100</v>
      </c>
      <c r="AS20" s="47">
        <v>100</v>
      </c>
      <c r="AT20" s="31">
        <f>+('[1]Control de acuerdos'!$I$65/1005609000)*100</f>
        <v>93.823437240517933</v>
      </c>
      <c r="AU20" s="31">
        <f t="shared" si="0"/>
        <v>93.823437240517933</v>
      </c>
      <c r="AV20" s="61" t="s">
        <v>2092</v>
      </c>
    </row>
    <row r="21" spans="1:48" ht="60" x14ac:dyDescent="0.25">
      <c r="A21" s="17">
        <v>11</v>
      </c>
      <c r="B21" s="17" t="s">
        <v>2027</v>
      </c>
      <c r="C21" s="22" t="s">
        <v>60</v>
      </c>
      <c r="D21" s="32"/>
      <c r="E21" s="33" t="s">
        <v>2035</v>
      </c>
      <c r="F21" s="34">
        <v>43109</v>
      </c>
      <c r="G21" s="22" t="s">
        <v>93</v>
      </c>
      <c r="H21" s="32" t="s">
        <v>139</v>
      </c>
      <c r="I21" s="22">
        <v>0</v>
      </c>
      <c r="J21" s="66" t="s">
        <v>2036</v>
      </c>
      <c r="K21" s="49">
        <v>6817851000</v>
      </c>
      <c r="L21" s="18" t="s">
        <v>69</v>
      </c>
      <c r="M21" s="19"/>
      <c r="N21" s="19"/>
      <c r="O21" s="18" t="s">
        <v>73</v>
      </c>
      <c r="P21" s="18" t="s">
        <v>65</v>
      </c>
      <c r="Q21" s="19"/>
      <c r="R21" s="19">
        <v>860024423</v>
      </c>
      <c r="S21" s="18" t="s">
        <v>103</v>
      </c>
      <c r="T21" s="19"/>
      <c r="U21" s="18" t="s">
        <v>2018</v>
      </c>
      <c r="V21" s="18" t="s">
        <v>75</v>
      </c>
      <c r="W21" s="19" t="s">
        <v>97</v>
      </c>
      <c r="X21" s="25"/>
      <c r="Y21" s="19"/>
      <c r="Z21" s="19"/>
      <c r="AA21" s="19"/>
      <c r="AB21" s="19"/>
      <c r="AC21" s="26" t="s">
        <v>83</v>
      </c>
      <c r="AD21" s="19">
        <v>79626682</v>
      </c>
      <c r="AE21" s="25"/>
      <c r="AF21" s="25"/>
      <c r="AG21" s="25"/>
      <c r="AH21" s="26" t="s">
        <v>2080</v>
      </c>
      <c r="AI21" s="24">
        <v>351</v>
      </c>
      <c r="AJ21" s="18" t="s">
        <v>85</v>
      </c>
      <c r="AK21" s="19">
        <v>0</v>
      </c>
      <c r="AL21" s="18" t="s">
        <v>92</v>
      </c>
      <c r="AM21" s="40">
        <v>0</v>
      </c>
      <c r="AN21" s="18">
        <v>0</v>
      </c>
      <c r="AO21" s="29">
        <v>43109</v>
      </c>
      <c r="AP21" s="21">
        <v>43465</v>
      </c>
      <c r="AQ21" s="21">
        <v>43550</v>
      </c>
      <c r="AR21" s="47">
        <v>100</v>
      </c>
      <c r="AS21" s="47">
        <v>100</v>
      </c>
      <c r="AT21" s="31">
        <v>100</v>
      </c>
      <c r="AU21" s="31">
        <f t="shared" si="0"/>
        <v>100</v>
      </c>
      <c r="AV21" s="61" t="s">
        <v>2093</v>
      </c>
    </row>
    <row r="22" spans="1:48" ht="75" x14ac:dyDescent="0.25">
      <c r="A22" s="17">
        <v>12</v>
      </c>
      <c r="B22" s="17" t="s">
        <v>2029</v>
      </c>
      <c r="C22" s="22" t="s">
        <v>60</v>
      </c>
      <c r="D22" s="32"/>
      <c r="E22" s="33" t="s">
        <v>2038</v>
      </c>
      <c r="F22" s="34">
        <v>43109</v>
      </c>
      <c r="G22" s="22" t="s">
        <v>93</v>
      </c>
      <c r="H22" s="32" t="s">
        <v>139</v>
      </c>
      <c r="I22" s="22">
        <v>0</v>
      </c>
      <c r="J22" s="67" t="s">
        <v>2051</v>
      </c>
      <c r="K22" s="49">
        <v>2564980000</v>
      </c>
      <c r="L22" s="18" t="s">
        <v>69</v>
      </c>
      <c r="M22" s="19"/>
      <c r="N22" s="19"/>
      <c r="O22" s="18" t="s">
        <v>73</v>
      </c>
      <c r="P22" s="18" t="s">
        <v>65</v>
      </c>
      <c r="Q22" s="19"/>
      <c r="R22" s="19">
        <v>860024423</v>
      </c>
      <c r="S22" s="18" t="s">
        <v>103</v>
      </c>
      <c r="T22" s="19"/>
      <c r="U22" s="18" t="s">
        <v>2018</v>
      </c>
      <c r="V22" s="18" t="s">
        <v>75</v>
      </c>
      <c r="W22" s="19" t="s">
        <v>97</v>
      </c>
      <c r="X22" s="25"/>
      <c r="Y22" s="19"/>
      <c r="Z22" s="19"/>
      <c r="AA22" s="19"/>
      <c r="AB22" s="19"/>
      <c r="AC22" s="26" t="s">
        <v>83</v>
      </c>
      <c r="AD22" s="19">
        <v>79777540</v>
      </c>
      <c r="AE22" s="25"/>
      <c r="AF22" s="25"/>
      <c r="AG22" s="25"/>
      <c r="AH22" s="26" t="s">
        <v>2081</v>
      </c>
      <c r="AI22" s="24">
        <v>351</v>
      </c>
      <c r="AJ22" s="18" t="s">
        <v>85</v>
      </c>
      <c r="AK22" s="19">
        <v>0</v>
      </c>
      <c r="AL22" s="18" t="s">
        <v>68</v>
      </c>
      <c r="AM22" s="40">
        <v>1390000</v>
      </c>
      <c r="AN22" s="18">
        <v>0</v>
      </c>
      <c r="AO22" s="29">
        <v>43109</v>
      </c>
      <c r="AP22" s="21">
        <v>43465</v>
      </c>
      <c r="AQ22" s="21">
        <v>43550</v>
      </c>
      <c r="AR22" s="47">
        <v>100</v>
      </c>
      <c r="AS22" s="47">
        <v>94.802999999999997</v>
      </c>
      <c r="AT22" s="31">
        <f>+('[1]Control de acuerdos'!$I$74/3668548000)*100</f>
        <v>94.727948714314209</v>
      </c>
      <c r="AU22" s="31">
        <f t="shared" si="0"/>
        <v>94.727948714314209</v>
      </c>
      <c r="AV22" s="61" t="s">
        <v>2094</v>
      </c>
    </row>
    <row r="23" spans="1:48" ht="60" x14ac:dyDescent="0.25">
      <c r="A23" s="17">
        <v>13</v>
      </c>
      <c r="B23" s="17" t="s">
        <v>2031</v>
      </c>
      <c r="C23" s="22" t="s">
        <v>60</v>
      </c>
      <c r="D23" s="32"/>
      <c r="E23" s="33" t="s">
        <v>2040</v>
      </c>
      <c r="F23" s="34">
        <v>43109</v>
      </c>
      <c r="G23" s="22" t="s">
        <v>93</v>
      </c>
      <c r="H23" s="32" t="s">
        <v>139</v>
      </c>
      <c r="I23" s="22">
        <v>0</v>
      </c>
      <c r="J23" s="66" t="s">
        <v>2052</v>
      </c>
      <c r="K23" s="49">
        <v>60690000</v>
      </c>
      <c r="L23" s="18" t="s">
        <v>69</v>
      </c>
      <c r="M23" s="19"/>
      <c r="N23" s="19"/>
      <c r="O23" s="18" t="s">
        <v>73</v>
      </c>
      <c r="P23" s="18" t="s">
        <v>65</v>
      </c>
      <c r="Q23" s="19"/>
      <c r="R23" s="19">
        <v>860024423</v>
      </c>
      <c r="S23" s="18" t="s">
        <v>103</v>
      </c>
      <c r="T23" s="19"/>
      <c r="U23" s="18" t="s">
        <v>2018</v>
      </c>
      <c r="V23" s="18" t="s">
        <v>75</v>
      </c>
      <c r="W23" s="19" t="s">
        <v>97</v>
      </c>
      <c r="X23" s="25"/>
      <c r="Y23" s="19"/>
      <c r="Z23" s="19"/>
      <c r="AA23" s="19"/>
      <c r="AB23" s="19"/>
      <c r="AC23" s="26" t="s">
        <v>83</v>
      </c>
      <c r="AD23" s="25">
        <v>52519170</v>
      </c>
      <c r="AE23" s="25"/>
      <c r="AF23" s="25"/>
      <c r="AG23" s="25"/>
      <c r="AH23" s="26" t="s">
        <v>2079</v>
      </c>
      <c r="AI23" s="24">
        <v>351</v>
      </c>
      <c r="AJ23" s="18" t="s">
        <v>85</v>
      </c>
      <c r="AK23" s="19">
        <v>0</v>
      </c>
      <c r="AL23" s="18" t="s">
        <v>92</v>
      </c>
      <c r="AM23" s="40">
        <v>0</v>
      </c>
      <c r="AN23" s="18">
        <v>0</v>
      </c>
      <c r="AO23" s="29">
        <v>43109</v>
      </c>
      <c r="AP23" s="21">
        <v>43465</v>
      </c>
      <c r="AQ23" s="21">
        <v>43550</v>
      </c>
      <c r="AR23" s="47">
        <v>100</v>
      </c>
      <c r="AS23" s="47">
        <v>100</v>
      </c>
      <c r="AT23" s="31">
        <v>100</v>
      </c>
      <c r="AU23" s="31">
        <f t="shared" si="0"/>
        <v>100</v>
      </c>
      <c r="AV23" s="61" t="s">
        <v>2095</v>
      </c>
    </row>
    <row r="24" spans="1:48" ht="75" x14ac:dyDescent="0.25">
      <c r="A24" s="17">
        <v>14</v>
      </c>
      <c r="B24" s="17" t="s">
        <v>2034</v>
      </c>
      <c r="C24" s="22" t="s">
        <v>60</v>
      </c>
      <c r="D24" s="32"/>
      <c r="E24" s="33" t="s">
        <v>2042</v>
      </c>
      <c r="F24" s="34">
        <v>43109</v>
      </c>
      <c r="G24" s="22" t="s">
        <v>93</v>
      </c>
      <c r="H24" s="32" t="s">
        <v>139</v>
      </c>
      <c r="I24" s="22">
        <v>0</v>
      </c>
      <c r="J24" s="36" t="s">
        <v>2053</v>
      </c>
      <c r="K24" s="49">
        <v>763475000</v>
      </c>
      <c r="L24" s="18" t="s">
        <v>69</v>
      </c>
      <c r="M24" s="19"/>
      <c r="N24" s="19"/>
      <c r="O24" s="18" t="s">
        <v>73</v>
      </c>
      <c r="P24" s="18" t="s">
        <v>65</v>
      </c>
      <c r="Q24" s="19"/>
      <c r="R24" s="19">
        <v>860024423</v>
      </c>
      <c r="S24" s="18" t="s">
        <v>103</v>
      </c>
      <c r="T24" s="19"/>
      <c r="U24" s="18" t="s">
        <v>2018</v>
      </c>
      <c r="V24" s="18" t="s">
        <v>75</v>
      </c>
      <c r="W24" s="19" t="s">
        <v>97</v>
      </c>
      <c r="X24" s="25"/>
      <c r="Y24" s="19"/>
      <c r="Z24" s="19"/>
      <c r="AA24" s="19"/>
      <c r="AB24" s="19"/>
      <c r="AC24" s="26" t="s">
        <v>83</v>
      </c>
      <c r="AD24" s="25">
        <v>52519170</v>
      </c>
      <c r="AE24" s="25"/>
      <c r="AF24" s="25"/>
      <c r="AG24" s="25"/>
      <c r="AH24" s="26" t="s">
        <v>2079</v>
      </c>
      <c r="AI24" s="24">
        <v>351</v>
      </c>
      <c r="AJ24" s="18" t="s">
        <v>85</v>
      </c>
      <c r="AK24" s="19">
        <v>0</v>
      </c>
      <c r="AL24" s="18" t="s">
        <v>92</v>
      </c>
      <c r="AM24" s="40">
        <v>0</v>
      </c>
      <c r="AN24" s="18">
        <v>0</v>
      </c>
      <c r="AO24" s="29">
        <v>43109</v>
      </c>
      <c r="AP24" s="21">
        <v>43465</v>
      </c>
      <c r="AQ24" s="21">
        <v>43550</v>
      </c>
      <c r="AR24" s="47">
        <v>100</v>
      </c>
      <c r="AS24" s="47">
        <v>96.995000000000005</v>
      </c>
      <c r="AT24" s="31">
        <f>+('[1]Control de acuerdos'!$I$77/692972000)*100</f>
        <v>77.758504528321495</v>
      </c>
      <c r="AU24" s="31">
        <f t="shared" si="0"/>
        <v>77.758504528321495</v>
      </c>
      <c r="AV24" s="61" t="s">
        <v>2096</v>
      </c>
    </row>
    <row r="25" spans="1:48" ht="75" x14ac:dyDescent="0.25">
      <c r="A25" s="17">
        <v>15</v>
      </c>
      <c r="B25" s="17" t="s">
        <v>2037</v>
      </c>
      <c r="C25" s="22" t="s">
        <v>60</v>
      </c>
      <c r="D25" s="32"/>
      <c r="E25" s="33" t="s">
        <v>2044</v>
      </c>
      <c r="F25" s="34">
        <v>43109</v>
      </c>
      <c r="G25" s="22" t="s">
        <v>93</v>
      </c>
      <c r="H25" s="32" t="s">
        <v>139</v>
      </c>
      <c r="I25" s="22">
        <v>0</v>
      </c>
      <c r="J25" s="55" t="s">
        <v>2054</v>
      </c>
      <c r="K25" s="49">
        <v>119859000</v>
      </c>
      <c r="L25" s="18" t="s">
        <v>69</v>
      </c>
      <c r="M25" s="19"/>
      <c r="N25" s="19"/>
      <c r="O25" s="18" t="s">
        <v>73</v>
      </c>
      <c r="P25" s="18" t="s">
        <v>65</v>
      </c>
      <c r="Q25" s="19"/>
      <c r="R25" s="19">
        <v>860024423</v>
      </c>
      <c r="S25" s="18" t="s">
        <v>103</v>
      </c>
      <c r="T25" s="19"/>
      <c r="U25" s="18" t="s">
        <v>2018</v>
      </c>
      <c r="V25" s="18" t="s">
        <v>75</v>
      </c>
      <c r="W25" s="19" t="s">
        <v>97</v>
      </c>
      <c r="X25" s="25"/>
      <c r="Y25" s="19"/>
      <c r="Z25" s="19"/>
      <c r="AA25" s="19"/>
      <c r="AB25" s="19"/>
      <c r="AC25" s="26" t="s">
        <v>83</v>
      </c>
      <c r="AD25" s="25">
        <v>52519170</v>
      </c>
      <c r="AE25" s="25"/>
      <c r="AF25" s="25"/>
      <c r="AG25" s="25"/>
      <c r="AH25" s="26" t="s">
        <v>2079</v>
      </c>
      <c r="AI25" s="24">
        <v>261</v>
      </c>
      <c r="AJ25" s="18" t="s">
        <v>85</v>
      </c>
      <c r="AK25" s="19">
        <v>0</v>
      </c>
      <c r="AL25" s="18" t="s">
        <v>92</v>
      </c>
      <c r="AM25" s="40">
        <v>0</v>
      </c>
      <c r="AN25" s="18">
        <v>0</v>
      </c>
      <c r="AO25" s="29">
        <v>43109</v>
      </c>
      <c r="AP25" s="21">
        <v>43373</v>
      </c>
      <c r="AQ25" s="21">
        <v>43425</v>
      </c>
      <c r="AR25" s="47">
        <v>100</v>
      </c>
      <c r="AS25" s="47">
        <v>100</v>
      </c>
      <c r="AT25" s="31">
        <v>100</v>
      </c>
      <c r="AU25" s="31">
        <f t="shared" si="0"/>
        <v>100</v>
      </c>
      <c r="AV25" s="61" t="s">
        <v>2095</v>
      </c>
    </row>
    <row r="26" spans="1:48" ht="45" x14ac:dyDescent="0.25">
      <c r="A26" s="17">
        <v>16</v>
      </c>
      <c r="B26" s="17" t="s">
        <v>2039</v>
      </c>
      <c r="C26" s="42" t="s">
        <v>60</v>
      </c>
      <c r="D26" s="42"/>
      <c r="E26" s="43" t="s">
        <v>2046</v>
      </c>
      <c r="F26" s="34">
        <v>43153</v>
      </c>
      <c r="G26" s="22" t="s">
        <v>93</v>
      </c>
      <c r="H26" s="36" t="s">
        <v>71</v>
      </c>
      <c r="I26" s="42">
        <v>0</v>
      </c>
      <c r="J26" s="55" t="s">
        <v>2047</v>
      </c>
      <c r="K26" s="45">
        <f>6879516*12</f>
        <v>82554192</v>
      </c>
      <c r="L26" s="42" t="s">
        <v>69</v>
      </c>
      <c r="M26" s="42"/>
      <c r="N26" s="42"/>
      <c r="O26" s="24" t="s">
        <v>73</v>
      </c>
      <c r="P26" s="24" t="s">
        <v>65</v>
      </c>
      <c r="Q26" s="42"/>
      <c r="R26" s="27">
        <v>860024423</v>
      </c>
      <c r="S26" s="24" t="s">
        <v>103</v>
      </c>
      <c r="T26" s="27"/>
      <c r="U26" s="24" t="s">
        <v>2018</v>
      </c>
      <c r="V26" s="24" t="s">
        <v>75</v>
      </c>
      <c r="W26" s="27" t="s">
        <v>97</v>
      </c>
      <c r="X26" s="38"/>
      <c r="Y26" s="42"/>
      <c r="Z26" s="42"/>
      <c r="AA26" s="42"/>
      <c r="AB26" s="42"/>
      <c r="AC26" s="26" t="s">
        <v>83</v>
      </c>
      <c r="AD26" s="25">
        <v>13503540</v>
      </c>
      <c r="AE26" s="25"/>
      <c r="AF26" s="25"/>
      <c r="AG26" s="25"/>
      <c r="AH26" s="26" t="s">
        <v>2076</v>
      </c>
      <c r="AI26" s="26">
        <f>338+360</f>
        <v>698</v>
      </c>
      <c r="AJ26" s="24" t="s">
        <v>85</v>
      </c>
      <c r="AK26" s="27">
        <v>0</v>
      </c>
      <c r="AL26" s="24" t="s">
        <v>86</v>
      </c>
      <c r="AM26" s="50">
        <v>97393861</v>
      </c>
      <c r="AN26" s="24">
        <v>360</v>
      </c>
      <c r="AO26" s="34">
        <v>43153</v>
      </c>
      <c r="AP26" s="35">
        <v>43830</v>
      </c>
      <c r="AQ26" s="51"/>
      <c r="AR26" s="47">
        <v>25</v>
      </c>
      <c r="AS26" s="47">
        <v>25</v>
      </c>
      <c r="AT26" s="31">
        <v>0</v>
      </c>
      <c r="AU26" s="31">
        <f t="shared" si="0"/>
        <v>0</v>
      </c>
      <c r="AV26" s="60" t="s">
        <v>2097</v>
      </c>
    </row>
    <row r="27" spans="1:48" ht="60" x14ac:dyDescent="0.25">
      <c r="A27" s="17">
        <v>17</v>
      </c>
      <c r="B27" s="17" t="s">
        <v>2041</v>
      </c>
      <c r="C27" s="42" t="s">
        <v>60</v>
      </c>
      <c r="D27" s="42"/>
      <c r="E27" s="43" t="s">
        <v>2062</v>
      </c>
      <c r="F27" s="34">
        <v>43473</v>
      </c>
      <c r="G27" s="22" t="s">
        <v>61</v>
      </c>
      <c r="H27" s="32" t="s">
        <v>139</v>
      </c>
      <c r="I27" s="42">
        <v>0</v>
      </c>
      <c r="J27" s="55" t="s">
        <v>2066</v>
      </c>
      <c r="K27" s="45">
        <v>3218785000</v>
      </c>
      <c r="L27" s="42" t="s">
        <v>69</v>
      </c>
      <c r="M27" s="42"/>
      <c r="N27" s="42"/>
      <c r="O27" s="24" t="s">
        <v>73</v>
      </c>
      <c r="P27" s="24" t="s">
        <v>65</v>
      </c>
      <c r="Q27" s="42"/>
      <c r="R27" s="27">
        <v>860024423</v>
      </c>
      <c r="S27" s="24" t="s">
        <v>103</v>
      </c>
      <c r="T27" s="27"/>
      <c r="U27" s="24" t="s">
        <v>2018</v>
      </c>
      <c r="V27" s="24" t="s">
        <v>75</v>
      </c>
      <c r="W27" s="27" t="s">
        <v>97</v>
      </c>
      <c r="X27" s="38"/>
      <c r="Y27" s="42"/>
      <c r="Z27" s="42"/>
      <c r="AA27" s="42"/>
      <c r="AB27" s="42"/>
      <c r="AC27" s="26" t="s">
        <v>83</v>
      </c>
      <c r="AD27" s="19">
        <v>80792927</v>
      </c>
      <c r="AE27" s="25"/>
      <c r="AF27" s="25"/>
      <c r="AG27" s="25"/>
      <c r="AH27" s="26" t="s">
        <v>2078</v>
      </c>
      <c r="AI27" s="26">
        <v>352</v>
      </c>
      <c r="AJ27" s="24" t="s">
        <v>85</v>
      </c>
      <c r="AK27" s="27">
        <v>0</v>
      </c>
      <c r="AL27" s="18" t="s">
        <v>92</v>
      </c>
      <c r="AM27" s="50">
        <v>0</v>
      </c>
      <c r="AN27" s="24">
        <v>0</v>
      </c>
      <c r="AO27" s="34">
        <v>43473</v>
      </c>
      <c r="AP27" s="35">
        <v>43830</v>
      </c>
      <c r="AQ27" s="51"/>
      <c r="AR27" s="47">
        <v>25</v>
      </c>
      <c r="AS27" s="47">
        <v>22.7</v>
      </c>
      <c r="AT27" s="31">
        <v>20</v>
      </c>
      <c r="AU27" s="31">
        <f t="shared" si="0"/>
        <v>20</v>
      </c>
      <c r="AV27" s="60" t="s">
        <v>2095</v>
      </c>
    </row>
    <row r="28" spans="1:48" ht="75" x14ac:dyDescent="0.25">
      <c r="A28" s="17">
        <v>18</v>
      </c>
      <c r="B28" s="17" t="s">
        <v>2043</v>
      </c>
      <c r="C28" s="42" t="s">
        <v>60</v>
      </c>
      <c r="D28" s="42"/>
      <c r="E28" s="43" t="s">
        <v>2063</v>
      </c>
      <c r="F28" s="34">
        <v>43473</v>
      </c>
      <c r="G28" s="22" t="s">
        <v>61</v>
      </c>
      <c r="H28" s="32" t="s">
        <v>139</v>
      </c>
      <c r="I28" s="42">
        <v>0</v>
      </c>
      <c r="J28" s="55" t="s">
        <v>2067</v>
      </c>
      <c r="K28" s="45">
        <v>1501610000</v>
      </c>
      <c r="L28" s="42" t="s">
        <v>69</v>
      </c>
      <c r="M28" s="42"/>
      <c r="N28" s="42"/>
      <c r="O28" s="24" t="s">
        <v>73</v>
      </c>
      <c r="P28" s="24" t="s">
        <v>65</v>
      </c>
      <c r="Q28" s="42"/>
      <c r="R28" s="27">
        <v>860024423</v>
      </c>
      <c r="S28" s="24" t="s">
        <v>103</v>
      </c>
      <c r="T28" s="27"/>
      <c r="U28" s="24" t="s">
        <v>2018</v>
      </c>
      <c r="V28" s="24" t="s">
        <v>75</v>
      </c>
      <c r="W28" s="27" t="s">
        <v>97</v>
      </c>
      <c r="X28" s="38"/>
      <c r="Y28" s="42"/>
      <c r="Z28" s="42"/>
      <c r="AA28" s="42"/>
      <c r="AB28" s="38"/>
      <c r="AC28" s="26" t="s">
        <v>83</v>
      </c>
      <c r="AD28" s="19">
        <v>52867653</v>
      </c>
      <c r="AE28" s="25"/>
      <c r="AF28" s="25"/>
      <c r="AG28" s="25"/>
      <c r="AH28" s="26" t="s">
        <v>2082</v>
      </c>
      <c r="AI28" s="26">
        <v>352</v>
      </c>
      <c r="AJ28" s="24" t="s">
        <v>85</v>
      </c>
      <c r="AK28" s="27">
        <v>0</v>
      </c>
      <c r="AL28" s="18" t="s">
        <v>92</v>
      </c>
      <c r="AM28" s="50">
        <v>0</v>
      </c>
      <c r="AN28" s="24">
        <v>0</v>
      </c>
      <c r="AO28" s="34">
        <v>43473</v>
      </c>
      <c r="AP28" s="35">
        <v>43830</v>
      </c>
      <c r="AQ28" s="51"/>
      <c r="AR28" s="47">
        <v>25</v>
      </c>
      <c r="AS28" s="47">
        <v>20</v>
      </c>
      <c r="AT28" s="31">
        <v>20</v>
      </c>
      <c r="AU28" s="31">
        <f t="shared" si="0"/>
        <v>20</v>
      </c>
      <c r="AV28" s="60" t="s">
        <v>2095</v>
      </c>
    </row>
    <row r="29" spans="1:48" ht="60" x14ac:dyDescent="0.25">
      <c r="A29" s="17">
        <v>19</v>
      </c>
      <c r="B29" s="17" t="s">
        <v>2045</v>
      </c>
      <c r="C29" s="42" t="s">
        <v>60</v>
      </c>
      <c r="D29" s="42"/>
      <c r="E29" s="43" t="s">
        <v>2064</v>
      </c>
      <c r="F29" s="34">
        <v>43473</v>
      </c>
      <c r="G29" s="22" t="s">
        <v>61</v>
      </c>
      <c r="H29" s="32" t="s">
        <v>139</v>
      </c>
      <c r="I29" s="42">
        <v>0</v>
      </c>
      <c r="J29" s="55" t="s">
        <v>2068</v>
      </c>
      <c r="K29" s="45">
        <v>3309416000</v>
      </c>
      <c r="L29" s="42" t="s">
        <v>69</v>
      </c>
      <c r="M29" s="42"/>
      <c r="N29" s="42"/>
      <c r="O29" s="24" t="s">
        <v>73</v>
      </c>
      <c r="P29" s="24" t="s">
        <v>65</v>
      </c>
      <c r="Q29" s="42"/>
      <c r="R29" s="27">
        <v>860024423</v>
      </c>
      <c r="S29" s="24" t="s">
        <v>103</v>
      </c>
      <c r="T29" s="27"/>
      <c r="U29" s="24" t="s">
        <v>2018</v>
      </c>
      <c r="V29" s="24" t="s">
        <v>75</v>
      </c>
      <c r="W29" s="27" t="s">
        <v>97</v>
      </c>
      <c r="X29" s="38"/>
      <c r="Y29" s="42"/>
      <c r="Z29" s="42"/>
      <c r="AA29" s="42"/>
      <c r="AB29" s="38"/>
      <c r="AC29" s="26" t="s">
        <v>83</v>
      </c>
      <c r="AD29" s="19">
        <v>52867653</v>
      </c>
      <c r="AE29" s="25"/>
      <c r="AF29" s="25"/>
      <c r="AG29" s="25"/>
      <c r="AH29" s="26" t="s">
        <v>2082</v>
      </c>
      <c r="AI29" s="26">
        <v>352</v>
      </c>
      <c r="AJ29" s="24" t="s">
        <v>85</v>
      </c>
      <c r="AK29" s="27">
        <v>0</v>
      </c>
      <c r="AL29" s="18" t="s">
        <v>92</v>
      </c>
      <c r="AM29" s="50">
        <v>0</v>
      </c>
      <c r="AN29" s="24">
        <v>0</v>
      </c>
      <c r="AO29" s="34">
        <v>43473</v>
      </c>
      <c r="AP29" s="35">
        <v>43830</v>
      </c>
      <c r="AQ29" s="51"/>
      <c r="AR29" s="47">
        <v>25</v>
      </c>
      <c r="AS29" s="47">
        <v>22.4</v>
      </c>
      <c r="AT29" s="31">
        <v>20</v>
      </c>
      <c r="AU29" s="31">
        <f t="shared" si="0"/>
        <v>20</v>
      </c>
      <c r="AV29" s="60" t="s">
        <v>2095</v>
      </c>
    </row>
    <row r="30" spans="1:48" ht="90" x14ac:dyDescent="0.25">
      <c r="A30" s="17">
        <v>20</v>
      </c>
      <c r="B30" s="17" t="s">
        <v>2061</v>
      </c>
      <c r="C30" s="42" t="s">
        <v>60</v>
      </c>
      <c r="D30" s="42"/>
      <c r="E30" s="43" t="s">
        <v>2065</v>
      </c>
      <c r="F30" s="34">
        <v>43473</v>
      </c>
      <c r="G30" s="22" t="s">
        <v>61</v>
      </c>
      <c r="H30" s="32" t="s">
        <v>139</v>
      </c>
      <c r="I30" s="42">
        <v>0</v>
      </c>
      <c r="J30" s="55" t="s">
        <v>2100</v>
      </c>
      <c r="K30" s="45">
        <v>6796822000</v>
      </c>
      <c r="L30" s="42" t="s">
        <v>69</v>
      </c>
      <c r="M30" s="42"/>
      <c r="N30" s="42"/>
      <c r="O30" s="24" t="s">
        <v>73</v>
      </c>
      <c r="P30" s="24" t="s">
        <v>65</v>
      </c>
      <c r="Q30" s="42"/>
      <c r="R30" s="27">
        <v>860024423</v>
      </c>
      <c r="S30" s="24" t="s">
        <v>103</v>
      </c>
      <c r="T30" s="27"/>
      <c r="U30" s="24" t="s">
        <v>2018</v>
      </c>
      <c r="V30" s="24" t="s">
        <v>75</v>
      </c>
      <c r="W30" s="27" t="s">
        <v>97</v>
      </c>
      <c r="X30" s="38"/>
      <c r="Y30" s="42"/>
      <c r="Z30" s="42"/>
      <c r="AA30" s="42"/>
      <c r="AB30" s="42"/>
      <c r="AC30" s="26" t="s">
        <v>83</v>
      </c>
      <c r="AD30" s="27">
        <v>52705833</v>
      </c>
      <c r="AE30" s="25"/>
      <c r="AF30" s="25"/>
      <c r="AG30" s="25"/>
      <c r="AH30" s="26" t="s">
        <v>2083</v>
      </c>
      <c r="AI30" s="26">
        <v>352</v>
      </c>
      <c r="AJ30" s="24" t="s">
        <v>85</v>
      </c>
      <c r="AK30" s="27">
        <v>0</v>
      </c>
      <c r="AL30" s="18" t="s">
        <v>92</v>
      </c>
      <c r="AM30" s="50">
        <v>0</v>
      </c>
      <c r="AN30" s="24">
        <v>0</v>
      </c>
      <c r="AO30" s="34">
        <v>43473</v>
      </c>
      <c r="AP30" s="35">
        <v>43830</v>
      </c>
      <c r="AQ30" s="51"/>
      <c r="AR30" s="47">
        <v>25</v>
      </c>
      <c r="AS30" s="47">
        <v>26.3</v>
      </c>
      <c r="AT30" s="31">
        <v>20</v>
      </c>
      <c r="AU30" s="31">
        <f t="shared" si="0"/>
        <v>20</v>
      </c>
      <c r="AV30" s="60" t="s">
        <v>2095</v>
      </c>
    </row>
    <row r="31" spans="1:48" ht="87" x14ac:dyDescent="0.25">
      <c r="A31" s="52">
        <v>21</v>
      </c>
      <c r="B31" s="17" t="s">
        <v>2071</v>
      </c>
      <c r="C31" s="42" t="s">
        <v>60</v>
      </c>
      <c r="D31" s="42"/>
      <c r="E31" s="43" t="s">
        <v>2072</v>
      </c>
      <c r="F31" s="34">
        <v>43532</v>
      </c>
      <c r="G31" s="22" t="s">
        <v>61</v>
      </c>
      <c r="H31" s="32" t="s">
        <v>139</v>
      </c>
      <c r="I31" s="42">
        <v>0</v>
      </c>
      <c r="J31" s="68" t="s">
        <v>2073</v>
      </c>
      <c r="K31" s="45">
        <v>12816800</v>
      </c>
      <c r="L31" s="42" t="s">
        <v>69</v>
      </c>
      <c r="M31" s="42"/>
      <c r="N31" s="42"/>
      <c r="O31" s="18" t="s">
        <v>64</v>
      </c>
      <c r="P31" s="18" t="s">
        <v>83</v>
      </c>
      <c r="Q31" s="65">
        <v>79685953</v>
      </c>
      <c r="R31" s="27"/>
      <c r="S31" s="24" t="s">
        <v>115</v>
      </c>
      <c r="T31" s="27"/>
      <c r="U31" s="24" t="s">
        <v>2074</v>
      </c>
      <c r="V31" s="24" t="s">
        <v>75</v>
      </c>
      <c r="W31" s="27" t="s">
        <v>97</v>
      </c>
      <c r="X31" s="38"/>
      <c r="Y31" s="42"/>
      <c r="Z31" s="42"/>
      <c r="AA31" s="42"/>
      <c r="AB31" s="42"/>
      <c r="AC31" s="26" t="s">
        <v>83</v>
      </c>
      <c r="AD31" s="25">
        <v>60369665</v>
      </c>
      <c r="AE31" s="25"/>
      <c r="AF31" s="25"/>
      <c r="AG31" s="25"/>
      <c r="AH31" s="26" t="s">
        <v>2075</v>
      </c>
      <c r="AI31" s="26">
        <f>270+22</f>
        <v>292</v>
      </c>
      <c r="AJ31" s="24" t="s">
        <v>85</v>
      </c>
      <c r="AK31" s="27">
        <v>0</v>
      </c>
      <c r="AL31" s="18" t="s">
        <v>92</v>
      </c>
      <c r="AM31" s="50">
        <v>0</v>
      </c>
      <c r="AN31" s="24">
        <v>0</v>
      </c>
      <c r="AO31" s="34">
        <v>43532</v>
      </c>
      <c r="AP31" s="35">
        <v>43830</v>
      </c>
      <c r="AQ31" s="51"/>
      <c r="AR31" s="47">
        <v>10</v>
      </c>
      <c r="AS31" s="47">
        <v>10</v>
      </c>
      <c r="AT31" s="31">
        <v>0</v>
      </c>
      <c r="AU31" s="31">
        <f t="shared" si="0"/>
        <v>0</v>
      </c>
      <c r="AV31" s="60" t="s">
        <v>2098</v>
      </c>
    </row>
    <row r="351018" spans="1:10" x14ac:dyDescent="0.25">
      <c r="A351018" s="53" t="s">
        <v>60</v>
      </c>
      <c r="B351018" s="53" t="s">
        <v>61</v>
      </c>
      <c r="C351018" s="53" t="s">
        <v>62</v>
      </c>
      <c r="D351018" s="53" t="s">
        <v>63</v>
      </c>
      <c r="E351018" s="53" t="s">
        <v>64</v>
      </c>
      <c r="F351018" s="53" t="s">
        <v>65</v>
      </c>
      <c r="G351018" s="53" t="s">
        <v>66</v>
      </c>
      <c r="H351018" s="53" t="s">
        <v>65</v>
      </c>
      <c r="I351018" s="53" t="s">
        <v>67</v>
      </c>
      <c r="J351018" s="53" t="s">
        <v>68</v>
      </c>
    </row>
    <row r="351019" spans="1:10" ht="30" x14ac:dyDescent="0.25">
      <c r="A351019" s="53" t="s">
        <v>69</v>
      </c>
      <c r="B351019" s="53" t="s">
        <v>70</v>
      </c>
      <c r="C351019" s="53" t="s">
        <v>71</v>
      </c>
      <c r="D351019" s="53" t="s">
        <v>72</v>
      </c>
      <c r="E351019" s="53" t="s">
        <v>73</v>
      </c>
      <c r="F351019" s="53" t="s">
        <v>74</v>
      </c>
      <c r="G351019" s="53" t="s">
        <v>75</v>
      </c>
      <c r="H351019" s="53" t="s">
        <v>76</v>
      </c>
      <c r="I351019" s="53" t="s">
        <v>77</v>
      </c>
      <c r="J351019" s="53" t="s">
        <v>78</v>
      </c>
    </row>
    <row r="351020" spans="1:10" ht="30" x14ac:dyDescent="0.25">
      <c r="B351020" s="53" t="s">
        <v>79</v>
      </c>
      <c r="C351020" s="53" t="s">
        <v>80</v>
      </c>
      <c r="D351020" s="53" t="s">
        <v>81</v>
      </c>
      <c r="E351020" s="53" t="s">
        <v>82</v>
      </c>
      <c r="F351020" s="53" t="s">
        <v>83</v>
      </c>
      <c r="G351020" s="53" t="s">
        <v>84</v>
      </c>
      <c r="H351020" s="53" t="s">
        <v>83</v>
      </c>
      <c r="I351020" s="53" t="s">
        <v>85</v>
      </c>
      <c r="J351020" s="53" t="s">
        <v>86</v>
      </c>
    </row>
    <row r="351021" spans="1:10" ht="75" x14ac:dyDescent="0.25">
      <c r="B351021" s="53" t="s">
        <v>87</v>
      </c>
      <c r="C351021" s="53" t="s">
        <v>88</v>
      </c>
      <c r="D351021" s="53" t="s">
        <v>89</v>
      </c>
      <c r="E351021" s="53" t="s">
        <v>90</v>
      </c>
      <c r="F351021" s="53" t="s">
        <v>91</v>
      </c>
      <c r="G351021" s="53" t="s">
        <v>90</v>
      </c>
      <c r="H351021" s="53" t="s">
        <v>91</v>
      </c>
      <c r="J351021" s="53" t="s">
        <v>92</v>
      </c>
    </row>
    <row r="351022" spans="1:10" ht="60" x14ac:dyDescent="0.25">
      <c r="B351022" s="53" t="s">
        <v>93</v>
      </c>
      <c r="C351022" s="53" t="s">
        <v>94</v>
      </c>
      <c r="D351022" s="53" t="s">
        <v>95</v>
      </c>
      <c r="F351022" s="53" t="s">
        <v>96</v>
      </c>
      <c r="H351022" s="53" t="s">
        <v>97</v>
      </c>
    </row>
    <row r="351023" spans="1:10" x14ac:dyDescent="0.25">
      <c r="B351023" s="53" t="s">
        <v>98</v>
      </c>
      <c r="C351023" s="53" t="s">
        <v>99</v>
      </c>
      <c r="D351023" s="53" t="s">
        <v>100</v>
      </c>
    </row>
    <row r="351024" spans="1:10" x14ac:dyDescent="0.25">
      <c r="B351024" s="53" t="s">
        <v>101</v>
      </c>
      <c r="C351024" s="53" t="s">
        <v>102</v>
      </c>
      <c r="D351024" s="53" t="s">
        <v>103</v>
      </c>
    </row>
    <row r="351025" spans="2:4" x14ac:dyDescent="0.25">
      <c r="B351025" s="53" t="s">
        <v>104</v>
      </c>
      <c r="C351025" s="53" t="s">
        <v>105</v>
      </c>
      <c r="D351025" s="53" t="s">
        <v>106</v>
      </c>
    </row>
    <row r="351026" spans="2:4" x14ac:dyDescent="0.25">
      <c r="B351026" s="53" t="s">
        <v>107</v>
      </c>
      <c r="C351026" s="53" t="s">
        <v>108</v>
      </c>
      <c r="D351026" s="53" t="s">
        <v>109</v>
      </c>
    </row>
    <row r="351027" spans="2:4" ht="30" x14ac:dyDescent="0.25">
      <c r="B351027" s="53" t="s">
        <v>110</v>
      </c>
      <c r="C351027" s="53" t="s">
        <v>111</v>
      </c>
      <c r="D351027" s="53" t="s">
        <v>112</v>
      </c>
    </row>
    <row r="351028" spans="2:4" ht="105" x14ac:dyDescent="0.25">
      <c r="B351028" s="53" t="s">
        <v>113</v>
      </c>
      <c r="C351028" s="53" t="s">
        <v>114</v>
      </c>
      <c r="D351028" s="53" t="s">
        <v>115</v>
      </c>
    </row>
    <row r="351029" spans="2:4" x14ac:dyDescent="0.25">
      <c r="B351029" s="53" t="s">
        <v>116</v>
      </c>
      <c r="C351029" s="53" t="s">
        <v>117</v>
      </c>
    </row>
    <row r="351030" spans="2:4" x14ac:dyDescent="0.25">
      <c r="B351030" s="53" t="s">
        <v>118</v>
      </c>
      <c r="C351030" s="53" t="s">
        <v>119</v>
      </c>
    </row>
    <row r="351031" spans="2:4" ht="30" x14ac:dyDescent="0.25">
      <c r="B351031" s="53" t="s">
        <v>120</v>
      </c>
      <c r="C351031" s="53" t="s">
        <v>121</v>
      </c>
    </row>
    <row r="351032" spans="2:4" x14ac:dyDescent="0.25">
      <c r="B351032" s="53" t="s">
        <v>122</v>
      </c>
      <c r="C351032" s="53" t="s">
        <v>123</v>
      </c>
    </row>
    <row r="351033" spans="2:4" x14ac:dyDescent="0.25">
      <c r="B351033" s="53" t="s">
        <v>124</v>
      </c>
      <c r="C351033" s="53" t="s">
        <v>125</v>
      </c>
    </row>
    <row r="351034" spans="2:4" x14ac:dyDescent="0.25">
      <c r="B351034" s="53" t="s">
        <v>126</v>
      </c>
      <c r="C351034" s="53" t="s">
        <v>127</v>
      </c>
    </row>
    <row r="351035" spans="2:4" x14ac:dyDescent="0.25">
      <c r="B351035" s="53" t="s">
        <v>128</v>
      </c>
      <c r="C351035" s="53" t="s">
        <v>129</v>
      </c>
    </row>
    <row r="351036" spans="2:4" ht="30" x14ac:dyDescent="0.25">
      <c r="B351036" s="53" t="s">
        <v>130</v>
      </c>
      <c r="C351036" s="53" t="s">
        <v>131</v>
      </c>
    </row>
    <row r="351037" spans="2:4" x14ac:dyDescent="0.25">
      <c r="B351037" s="53" t="s">
        <v>132</v>
      </c>
      <c r="C351037" s="53" t="s">
        <v>133</v>
      </c>
    </row>
    <row r="351038" spans="2:4" x14ac:dyDescent="0.25">
      <c r="B351038" s="53" t="s">
        <v>134</v>
      </c>
      <c r="C351038" s="53" t="s">
        <v>135</v>
      </c>
    </row>
    <row r="351039" spans="2:4" x14ac:dyDescent="0.25">
      <c r="B351039" s="53" t="s">
        <v>136</v>
      </c>
      <c r="C351039" s="53" t="s">
        <v>137</v>
      </c>
    </row>
    <row r="351040" spans="2:4" x14ac:dyDescent="0.25">
      <c r="B351040" s="53" t="s">
        <v>138</v>
      </c>
      <c r="C351040" s="53" t="s">
        <v>139</v>
      </c>
    </row>
    <row r="351041" spans="2:3" ht="30" x14ac:dyDescent="0.25">
      <c r="B351041" s="53" t="s">
        <v>140</v>
      </c>
      <c r="C351041" s="53" t="s">
        <v>141</v>
      </c>
    </row>
    <row r="351042" spans="2:3" x14ac:dyDescent="0.25">
      <c r="B351042" s="53" t="s">
        <v>142</v>
      </c>
      <c r="C351042" s="53" t="s">
        <v>143</v>
      </c>
    </row>
    <row r="351043" spans="2:3" x14ac:dyDescent="0.25">
      <c r="B351043" s="53" t="s">
        <v>144</v>
      </c>
      <c r="C351043" s="53" t="s">
        <v>145</v>
      </c>
    </row>
    <row r="351044" spans="2:3" x14ac:dyDescent="0.25">
      <c r="B351044" s="53" t="s">
        <v>146</v>
      </c>
      <c r="C351044" s="53" t="s">
        <v>147</v>
      </c>
    </row>
    <row r="351045" spans="2:3" x14ac:dyDescent="0.25">
      <c r="B351045" s="53" t="s">
        <v>148</v>
      </c>
      <c r="C351045" s="53" t="s">
        <v>149</v>
      </c>
    </row>
    <row r="351046" spans="2:3" ht="30" x14ac:dyDescent="0.25">
      <c r="B351046" s="53" t="s">
        <v>150</v>
      </c>
      <c r="C351046" s="53" t="s">
        <v>151</v>
      </c>
    </row>
    <row r="351047" spans="2:3" x14ac:dyDescent="0.25">
      <c r="B351047" s="53" t="s">
        <v>152</v>
      </c>
      <c r="C351047" s="53" t="s">
        <v>153</v>
      </c>
    </row>
    <row r="351048" spans="2:3" ht="60" x14ac:dyDescent="0.25">
      <c r="B351048" s="53" t="s">
        <v>154</v>
      </c>
      <c r="C351048" s="53" t="s">
        <v>155</v>
      </c>
    </row>
    <row r="351049" spans="2:3" ht="30" x14ac:dyDescent="0.25">
      <c r="B351049" s="53" t="s">
        <v>156</v>
      </c>
    </row>
    <row r="351050" spans="2:3" ht="30" x14ac:dyDescent="0.25">
      <c r="B351050" s="53" t="s">
        <v>157</v>
      </c>
    </row>
    <row r="351051" spans="2:3" ht="30" x14ac:dyDescent="0.25">
      <c r="B351051" s="53" t="s">
        <v>158</v>
      </c>
    </row>
    <row r="351052" spans="2:3" ht="30" x14ac:dyDescent="0.25">
      <c r="B351052" s="53" t="s">
        <v>159</v>
      </c>
    </row>
    <row r="351053" spans="2:3" ht="30" x14ac:dyDescent="0.25">
      <c r="B351053" s="53" t="s">
        <v>160</v>
      </c>
    </row>
    <row r="351054" spans="2:3" ht="30" x14ac:dyDescent="0.25">
      <c r="B351054" s="53" t="s">
        <v>161</v>
      </c>
    </row>
    <row r="351055" spans="2:3" ht="30" x14ac:dyDescent="0.25">
      <c r="B351055" s="53" t="s">
        <v>162</v>
      </c>
    </row>
    <row r="351056" spans="2:3" ht="30" x14ac:dyDescent="0.25">
      <c r="B351056" s="53" t="s">
        <v>163</v>
      </c>
    </row>
    <row r="351057" spans="2:2" x14ac:dyDescent="0.25">
      <c r="B351057" s="53" t="s">
        <v>164</v>
      </c>
    </row>
    <row r="351058" spans="2:2" ht="30" x14ac:dyDescent="0.25">
      <c r="B351058" s="53" t="s">
        <v>165</v>
      </c>
    </row>
    <row r="351059" spans="2:2" ht="30" x14ac:dyDescent="0.25">
      <c r="B351059" s="53" t="s">
        <v>166</v>
      </c>
    </row>
    <row r="351060" spans="2:2" ht="30" x14ac:dyDescent="0.25">
      <c r="B351060" s="53" t="s">
        <v>167</v>
      </c>
    </row>
    <row r="351061" spans="2:2" ht="30" x14ac:dyDescent="0.25">
      <c r="B351061" s="53" t="s">
        <v>168</v>
      </c>
    </row>
    <row r="351062" spans="2:2" ht="30" x14ac:dyDescent="0.25">
      <c r="B351062" s="53" t="s">
        <v>169</v>
      </c>
    </row>
    <row r="351063" spans="2:2" ht="30" x14ac:dyDescent="0.25">
      <c r="B351063" s="53" t="s">
        <v>170</v>
      </c>
    </row>
    <row r="351064" spans="2:2" ht="30" x14ac:dyDescent="0.25">
      <c r="B351064" s="53" t="s">
        <v>171</v>
      </c>
    </row>
    <row r="351065" spans="2:2" ht="30" x14ac:dyDescent="0.25">
      <c r="B351065" s="53" t="s">
        <v>172</v>
      </c>
    </row>
    <row r="351066" spans="2:2" ht="30" x14ac:dyDescent="0.25">
      <c r="B351066" s="53" t="s">
        <v>173</v>
      </c>
    </row>
    <row r="351067" spans="2:2" x14ac:dyDescent="0.25">
      <c r="B351067" s="53" t="s">
        <v>174</v>
      </c>
    </row>
    <row r="351068" spans="2:2" ht="75" x14ac:dyDescent="0.25">
      <c r="B351068" s="53" t="s">
        <v>175</v>
      </c>
    </row>
  </sheetData>
  <sheetProtection algorithmName="SHA-512" hashValue="tuYNhHTgYUy6Kn7irh2na5e/ow3enHJv8AO9qKk31gZ6HNzBtji6hG1VW3fdq+QL35dwUejZ4FspZNJF1/J4tQ==" saltValue="4ALgDstqMW7Ch/Gy9ywG4g==" spinCount="100000" sheet="1" objects="1" scenarios="1" selectLockedCells="1" selectUnlockedCells="1"/>
  <mergeCells count="3">
    <mergeCell ref="D1:G1"/>
    <mergeCell ref="D2:G2"/>
    <mergeCell ref="B8:AV8"/>
  </mergeCells>
  <dataValidations xWindow="240" yWindow="382" count="76">
    <dataValidation type="date" allowBlank="1" showInputMessage="1" errorTitle="Entrada no válida" error="Por favor escriba una fecha válida (AAAA/MM/DD)" promptTitle="Ingrese una fecha (AAAA/MM/DD)" prompt=" Registre la fecha en la cual se SUSCRIBIÓ el contrato  (Formato AAAA/MM/DD)." sqref="AO13:AO14 F11:F31 AO26:AO31" xr:uid="{00000000-0002-0000-0000-000000000000}">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J24 J15:J20 J11:J12" xr:uid="{00000000-0002-0000-0000-000001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2 R14:R31" xr:uid="{00000000-0002-0000-0000-000002000000}">
      <formula1>-999999999</formula1>
      <formula2>999999999</formula2>
    </dataValidation>
    <dataValidation type="textLength" allowBlank="1" showInputMessage="1" error="Escriba un texto " promptTitle="Cualquier contenido" prompt=" Registre COMPLETO nombres y apellidos del Contratista si es Persona Natural, o la razón social si es Persona Jurídica." sqref="U11:U12 U14:U31" xr:uid="{00000000-0002-0000-0000-000003000000}">
      <formula1>0</formula1>
      <formula2>3500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5:AO25 AO11:AO12" xr:uid="{00000000-0002-0000-0000-000004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31" xr:uid="{00000000-0002-0000-00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3 AR15:AR31 AS25:AS31"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3 AS15:AS24"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R14 AT11:AT31"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S14 AU11:AU31" xr:uid="{00000000-0002-0000-00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5 AL22" xr:uid="{00000000-0002-0000-0000-00000A000000}">
      <formula1>$J$351030:$J$351034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3" xr:uid="{00000000-0002-0000-0000-00000B000000}">
      <formula1>$J$351022:$J$351026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3:AJ14 AJ26:AJ31" xr:uid="{00000000-0002-0000-0000-00000C000000}">
      <formula1>$I$351022:$I$351025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4 AF26 AF28:AF30" xr:uid="{00000000-0002-0000-0000-00000D000000}">
      <formula1>$D$351022:$D$351033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3:Z14 Z26:Z31" xr:uid="{00000000-0002-0000-0000-00000E000000}">
      <formula1>$D$351022:$D$351033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3:W14 W26:W31" xr:uid="{00000000-0002-0000-0000-00000F000000}">
      <formula1>$H$351022:$H$351027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3:V14 V26:V31" xr:uid="{00000000-0002-0000-0000-000010000000}">
      <formula1>$G$351022:$G$351026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3:S14 S26:S31 S11" xr:uid="{00000000-0002-0000-0000-000011000000}">
      <formula1>$D$351022:$D$351033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3:P14 P26:P30" xr:uid="{00000000-0002-0000-0000-000012000000}">
      <formula1>$F$351022:$F$351027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3:O14 O26:O30" xr:uid="{00000000-0002-0000-0000-000013000000}">
      <formula1>$E$351022:$E$351026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3:N14 N26:N31" xr:uid="{00000000-0002-0000-0000-000014000000}">
      <formula1>$D$351022:$D$351033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3:L14 L26:L31" xr:uid="{00000000-0002-0000-0000-000015000000}">
      <formula1>$A$351024:$A$351026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3:H14 H26" xr:uid="{00000000-0002-0000-0000-000016000000}">
      <formula1>$C$351022:$C$351053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C14 C26:C31" xr:uid="{00000000-0002-0000-0000-000017000000}">
      <formula1>$A$351024:$A$351026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3:G14" xr:uid="{00000000-0002-0000-0000-000018000000}">
      <formula1>$B$351016:$B$351067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7:AL21 AL23:AL25 AL27:AL31" xr:uid="{00000000-0002-0000-0000-000019000000}">
      <formula1>$J$351009:$J$351013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5:AJ25" xr:uid="{00000000-0002-0000-0000-00001A000000}">
      <formula1>$I$351009:$I$351012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5:AF25 AF27" xr:uid="{00000000-0002-0000-0000-00001B000000}">
      <formula1>$D$351009:$D$351020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5:Z25" xr:uid="{00000000-0002-0000-0000-00001C000000}">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5:W25" xr:uid="{00000000-0002-0000-0000-00001D000000}">
      <formula1>$H$351009:$H$351014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5:V25" xr:uid="{00000000-0002-0000-0000-00001E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5:S25" xr:uid="{00000000-0002-0000-0000-00001F000000}">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5:P25" xr:uid="{00000000-0002-0000-0000-000020000000}">
      <formula1>$F$351009:$F$351014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5:O25" xr:uid="{00000000-0002-0000-0000-000021000000}">
      <formula1>$E$351009:$E$351013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5:N25" xr:uid="{00000000-0002-0000-0000-000022000000}">
      <formula1>$D$351009:$D$351020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5:L25" xr:uid="{00000000-0002-0000-0000-000023000000}">
      <formula1>$A$351009:$A$351011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5:H25 H27:H31" xr:uid="{00000000-0002-0000-0000-000024000000}">
      <formula1>$C$351009:$C$351040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2 G15:G31" xr:uid="{00000000-0002-0000-0000-000025000000}">
      <formula1>$B$351009:$B$351060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C25" xr:uid="{00000000-0002-0000-0000-000026000000}">
      <formula1>$A$351009:$A$351011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4 AL26" xr:uid="{00000000-0002-0000-0000-000027000000}">
      <formula1>$J$351003:$J$351007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6" xr:uid="{00000000-0002-0000-0000-000028000000}">
      <formula1>$J$351020:$J$351024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1" xr:uid="{00000000-0002-0000-0000-00002900000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31" xr:uid="{00000000-0002-0000-0000-00002A000000}">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I31" xr:uid="{00000000-0002-0000-0000-00002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30"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31" xr:uid="{00000000-0002-0000-0000-00002D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30" xr:uid="{00000000-0002-0000-0000-00002E000000}">
      <formula1>-99999999999</formula1>
      <formula2>99999999999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T31" xr:uid="{00000000-0002-0000-0000-00002F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31" xr:uid="{00000000-0002-0000-0000-00003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31" xr:uid="{00000000-0002-0000-0000-000031000000}">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AA31" xr:uid="{00000000-0002-0000-0000-000032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31" xr:uid="{00000000-0002-0000-0000-000033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3 AD20:AD21 AD15:AD18 AD27 AD30:AD31" xr:uid="{00000000-0002-0000-0000-00003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31" xr:uid="{00000000-0002-0000-0000-000035000000}">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AG31" xr:uid="{00000000-0002-0000-0000-000036000000}">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31" xr:uid="{00000000-0002-0000-0000-000037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31" xr:uid="{00000000-0002-0000-0000-00003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31" xr:uid="{00000000-0002-0000-0000-00003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31 AN28:AN31" xr:uid="{00000000-0002-0000-0000-00003A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7" xr:uid="{00000000-0002-0000-0000-00003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31" xr:uid="{00000000-0002-0000-0000-00003C000000}">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31" xr:uid="{00000000-0002-0000-0000-00003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2" xr:uid="{00000000-0002-0000-0000-00003E000000}">
      <formula1>$J$351036:$J$351040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2" xr:uid="{00000000-0002-0000-0000-00003F000000}">
      <formula1>$I$351036:$I$351039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3 AF31" xr:uid="{00000000-0002-0000-0000-000040000000}">
      <formula1>$D$351036:$D$351047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31" xr:uid="{00000000-0002-0000-0000-000041000000}">
      <formula1>$H$351036:$H$351041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2" xr:uid="{00000000-0002-0000-0000-000042000000}">
      <formula1>$D$351036:$D$351047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2" xr:uid="{00000000-0002-0000-0000-000043000000}">
      <formula1>$H$351036:$H$351041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2" xr:uid="{00000000-0002-0000-0000-000044000000}">
      <formula1>$G$351036:$G$351040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2" xr:uid="{00000000-0002-0000-0000-000045000000}">
      <formula1>$D$351036:$D$351047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2 P31" xr:uid="{00000000-0002-0000-0000-000046000000}">
      <formula1>$F$351036:$F$351041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2 O31" xr:uid="{00000000-0002-0000-0000-000047000000}">
      <formula1>$E$351036:$E$351040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2" xr:uid="{00000000-0002-0000-0000-000048000000}">
      <formula1>$D$351036:$D$351047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2" xr:uid="{00000000-0002-0000-0000-000049000000}">
      <formula1>$A$351038:$A$351040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2" xr:uid="{00000000-0002-0000-0000-00004A000000}">
      <formula1>$C$351036:$C$351067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xr:uid="{00000000-0002-0000-0000-00004B000000}">
      <formula1>$A$351038:$A$351040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3"/>
  <sheetViews>
    <sheetView showGridLines="0" workbookViewId="0">
      <selection activeCell="Q23" sqref="Q2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79" t="s">
        <v>1</v>
      </c>
      <c r="E1" s="80"/>
      <c r="F1" s="80"/>
      <c r="G1" s="80"/>
    </row>
    <row r="2" spans="1:18" x14ac:dyDescent="0.25">
      <c r="B2" s="1" t="s">
        <v>2</v>
      </c>
      <c r="C2" s="1">
        <v>425</v>
      </c>
      <c r="D2" s="79" t="s">
        <v>176</v>
      </c>
      <c r="E2" s="80"/>
      <c r="F2" s="80"/>
      <c r="G2" s="80"/>
    </row>
    <row r="3" spans="1:18" x14ac:dyDescent="0.25">
      <c r="B3" s="1" t="s">
        <v>4</v>
      </c>
      <c r="C3" s="1">
        <v>1</v>
      </c>
    </row>
    <row r="4" spans="1:18" x14ac:dyDescent="0.25">
      <c r="B4" s="1" t="s">
        <v>5</v>
      </c>
      <c r="C4" s="1">
        <v>60</v>
      </c>
    </row>
    <row r="5" spans="1:18" x14ac:dyDescent="0.25">
      <c r="B5" s="1" t="s">
        <v>6</v>
      </c>
      <c r="C5" s="3">
        <v>43555</v>
      </c>
    </row>
    <row r="6" spans="1:18" x14ac:dyDescent="0.25">
      <c r="B6" s="1" t="s">
        <v>7</v>
      </c>
      <c r="C6" s="1">
        <v>3</v>
      </c>
      <c r="D6" s="1" t="s">
        <v>8</v>
      </c>
    </row>
    <row r="8" spans="1:18" x14ac:dyDescent="0.25">
      <c r="A8" s="1" t="s">
        <v>9</v>
      </c>
      <c r="B8" s="79" t="s">
        <v>177</v>
      </c>
      <c r="C8" s="80"/>
      <c r="D8" s="80"/>
      <c r="E8" s="80"/>
      <c r="F8" s="80"/>
      <c r="G8" s="80"/>
      <c r="H8" s="80"/>
      <c r="I8" s="80"/>
      <c r="J8" s="80"/>
      <c r="K8" s="80"/>
      <c r="L8" s="80"/>
      <c r="M8" s="80"/>
      <c r="N8" s="80"/>
      <c r="O8" s="80"/>
      <c r="P8" s="80"/>
      <c r="Q8" s="80"/>
      <c r="R8" s="8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s="70" customFormat="1" ht="105" x14ac:dyDescent="0.25">
      <c r="A11" s="69">
        <v>1</v>
      </c>
      <c r="B11" s="70" t="s">
        <v>57</v>
      </c>
      <c r="C11" s="7" t="s">
        <v>69</v>
      </c>
      <c r="D11" s="7" t="s">
        <v>2055</v>
      </c>
      <c r="E11" s="7" t="s">
        <v>155</v>
      </c>
      <c r="F11" s="7">
        <v>0</v>
      </c>
      <c r="G11" s="71" t="s">
        <v>2056</v>
      </c>
      <c r="H11" s="7" t="s">
        <v>90</v>
      </c>
      <c r="I11" s="7" t="s">
        <v>96</v>
      </c>
      <c r="J11" s="7">
        <v>0</v>
      </c>
      <c r="K11" s="7">
        <v>0</v>
      </c>
      <c r="L11" s="7" t="s">
        <v>115</v>
      </c>
      <c r="M11" s="7">
        <v>0</v>
      </c>
      <c r="N11" s="7">
        <v>0</v>
      </c>
      <c r="O11" s="7">
        <v>0</v>
      </c>
      <c r="P11" s="7">
        <v>0</v>
      </c>
      <c r="Q11" s="7">
        <v>0</v>
      </c>
      <c r="R11" s="7">
        <v>0</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sheetProtection algorithmName="SHA-512" hashValue="UTseT46KjqzwBhcybKH2D2unyRIxQkls2vPFHWaRl06QWzFUtAbVji0eHu46F2kXCItHNwHZnssPUIJOPS3cRg==" saltValue="/4PqbUdPUumxR9NSM/ANjQ==" spinCount="100000" sheet="1" objects="1" scenarios="1" selectLockedCells="1" selectUnlockedCells="1"/>
  <mergeCells count="3">
    <mergeCell ref="D1:G1"/>
    <mergeCell ref="D2:G2"/>
    <mergeCell ref="B8:R8"/>
  </mergeCells>
  <dataValidations count="6">
    <dataValidation type="date" allowBlank="1" showInputMessage="1" errorTitle="Entrada no válida" error="Por favor escriba una fecha válida (AAAA/MM/DD)" promptTitle="Ingrese una fecha (AAAA/MM/DD)" prompt=" Registre la fecha en la cual se SUSCRIBIÓ la orden (Formato AAAA/MM/DD)." sqref="G11" xr:uid="{00000000-0002-0000-0100-000000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100-000001000000}">
      <formula1>$A$351001:$A$351003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100-000002000000}">
      <formula1>$B$351001:$B$351004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xr:uid="{00000000-0002-0000-0100-000003000000}">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xr:uid="{00000000-0002-0000-0100-000004000000}">
      <formula1>$D$351001:$D$351006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xr:uid="{00000000-0002-0000-0100-000005000000}">
      <formula1>$E$351001:$E$351012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7"/>
  <sheetViews>
    <sheetView showGridLines="0" workbookViewId="0">
      <selection activeCell="E23" sqref="E22:E23"/>
    </sheetView>
  </sheetViews>
  <sheetFormatPr baseColWidth="10" defaultColWidth="9.140625" defaultRowHeight="15" x14ac:dyDescent="0.25"/>
  <cols>
    <col min="2" max="2" width="21" customWidth="1"/>
    <col min="3" max="3" width="32" customWidth="1"/>
    <col min="4" max="4" width="19" customWidth="1"/>
    <col min="5" max="5" width="23.425781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79" t="s">
        <v>1</v>
      </c>
      <c r="E1" s="80"/>
      <c r="F1" s="80"/>
      <c r="G1" s="80"/>
    </row>
    <row r="2" spans="1:40" x14ac:dyDescent="0.25">
      <c r="B2" s="1" t="s">
        <v>2</v>
      </c>
      <c r="C2" s="1">
        <v>426</v>
      </c>
      <c r="D2" s="79" t="s">
        <v>186</v>
      </c>
      <c r="E2" s="80"/>
      <c r="F2" s="80"/>
      <c r="G2" s="80"/>
    </row>
    <row r="3" spans="1:40" x14ac:dyDescent="0.25">
      <c r="B3" s="1" t="s">
        <v>4</v>
      </c>
      <c r="C3" s="1">
        <v>1</v>
      </c>
    </row>
    <row r="4" spans="1:40" x14ac:dyDescent="0.25">
      <c r="B4" s="1" t="s">
        <v>5</v>
      </c>
      <c r="C4" s="1">
        <v>60</v>
      </c>
    </row>
    <row r="5" spans="1:40" x14ac:dyDescent="0.25">
      <c r="B5" s="1" t="s">
        <v>6</v>
      </c>
      <c r="C5" s="3">
        <v>43555</v>
      </c>
    </row>
    <row r="6" spans="1:40" x14ac:dyDescent="0.25">
      <c r="B6" s="1" t="s">
        <v>7</v>
      </c>
      <c r="C6" s="1">
        <v>3</v>
      </c>
      <c r="D6" s="1" t="s">
        <v>8</v>
      </c>
    </row>
    <row r="8" spans="1:40" x14ac:dyDescent="0.25">
      <c r="A8" s="1" t="s">
        <v>9</v>
      </c>
      <c r="B8" s="79" t="s">
        <v>187</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73" customFormat="1" ht="77.25" thickBot="1" x14ac:dyDescent="0.3">
      <c r="A11" s="72">
        <v>1</v>
      </c>
      <c r="B11" s="73" t="s">
        <v>57</v>
      </c>
      <c r="C11" s="74" t="s">
        <v>69</v>
      </c>
      <c r="D11" s="74" t="s">
        <v>2057</v>
      </c>
      <c r="E11" s="74" t="s">
        <v>155</v>
      </c>
      <c r="F11" s="74">
        <v>0</v>
      </c>
      <c r="G11" s="75">
        <v>1</v>
      </c>
      <c r="H11" s="74" t="s">
        <v>175</v>
      </c>
      <c r="I11" s="74">
        <v>0</v>
      </c>
      <c r="J11" s="74">
        <v>0</v>
      </c>
      <c r="K11" s="74">
        <v>0</v>
      </c>
      <c r="L11" s="74" t="s">
        <v>115</v>
      </c>
      <c r="M11" s="74">
        <v>0</v>
      </c>
      <c r="N11" s="74">
        <v>0</v>
      </c>
      <c r="O11" s="74" t="s">
        <v>218</v>
      </c>
      <c r="P11" s="74" t="s">
        <v>155</v>
      </c>
      <c r="Q11" s="74" t="s">
        <v>90</v>
      </c>
      <c r="R11" s="74" t="s">
        <v>97</v>
      </c>
      <c r="S11" s="74">
        <v>0</v>
      </c>
      <c r="T11" s="74">
        <v>0</v>
      </c>
      <c r="U11" s="74" t="s">
        <v>115</v>
      </c>
      <c r="V11" s="74">
        <v>0</v>
      </c>
      <c r="W11" s="74">
        <v>0</v>
      </c>
      <c r="X11" s="74" t="s">
        <v>215</v>
      </c>
      <c r="Y11" s="74">
        <v>0</v>
      </c>
      <c r="Z11" s="74">
        <v>0</v>
      </c>
      <c r="AA11" s="74" t="s">
        <v>115</v>
      </c>
      <c r="AB11" s="74">
        <v>0</v>
      </c>
      <c r="AC11" s="74">
        <v>0</v>
      </c>
      <c r="AD11" s="74" t="s">
        <v>92</v>
      </c>
      <c r="AE11" s="74">
        <v>0</v>
      </c>
      <c r="AF11" s="74">
        <v>0</v>
      </c>
      <c r="AG11" s="75">
        <v>1</v>
      </c>
      <c r="AH11" s="75">
        <v>1</v>
      </c>
      <c r="AI11" s="75">
        <v>1</v>
      </c>
      <c r="AJ11" s="74">
        <v>0</v>
      </c>
      <c r="AK11" s="74">
        <v>0</v>
      </c>
      <c r="AL11" s="74">
        <v>0</v>
      </c>
      <c r="AM11" s="74">
        <v>0</v>
      </c>
      <c r="AN11" s="76"/>
    </row>
    <row r="12" spans="1:40"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row>
    <row r="13" spans="1:40" x14ac:dyDescent="0.25">
      <c r="A13" s="1">
        <v>999999</v>
      </c>
      <c r="B13" t="s">
        <v>59</v>
      </c>
      <c r="C13" s="2" t="s">
        <v>58</v>
      </c>
      <c r="D13" s="2" t="s">
        <v>58</v>
      </c>
      <c r="E13" s="2" t="s">
        <v>58</v>
      </c>
      <c r="F13" s="2" t="s">
        <v>58</v>
      </c>
      <c r="G13" s="2" t="s">
        <v>58</v>
      </c>
      <c r="H13" s="2" t="s">
        <v>58</v>
      </c>
      <c r="I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F13" s="2" t="s">
        <v>58</v>
      </c>
      <c r="AG13" s="2" t="s">
        <v>58</v>
      </c>
      <c r="AH13" s="2" t="s">
        <v>58</v>
      </c>
      <c r="AI13" s="2" t="s">
        <v>58</v>
      </c>
      <c r="AJ13" s="2" t="s">
        <v>58</v>
      </c>
      <c r="AK13" s="2" t="s">
        <v>58</v>
      </c>
      <c r="AL13" s="2" t="s">
        <v>58</v>
      </c>
      <c r="AM13" s="2" t="s">
        <v>58</v>
      </c>
      <c r="AN13"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sheetProtection algorithmName="SHA-512" hashValue="+Uhbamd7ud90M0YOmkqmzLdg9uDaQyKIJl99pvMhP1m8dTHWw3BVhfjb4jvM2axz969ioH+SvlfKnCfGbGgisA==" saltValue="p7p3N1Ag68bACguPPDBsPQ==" spinCount="100000" sheet="1" objects="1" scenarios="1" selectLockedCells="1" selectUnlockedCells="1"/>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200-000001000000}">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xr:uid="{00000000-0002-0000-02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xr:uid="{00000000-0002-0000-02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xr:uid="{00000000-0002-0000-0200-000004000000}">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xr:uid="{00000000-0002-0000-02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xr:uid="{00000000-0002-0000-0200-00000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xr:uid="{00000000-0002-0000-0200-000008000000}">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xr:uid="{00000000-0002-0000-02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xr:uid="{00000000-0002-0000-0200-00000B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xr:uid="{00000000-0002-0000-0200-00000C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xr:uid="{00000000-0002-0000-0200-00000D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xr:uid="{00000000-0002-0000-0200-00000E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xr:uid="{00000000-0002-0000-02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xr:uid="{00000000-0002-0000-02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xr:uid="{00000000-0002-0000-0200-000011000000}">
      <formula1>$D$351002:$D$351013</formula1>
    </dataValidation>
    <dataValidation type="textLength" allowBlank="1" showInputMessage="1" error="Escriba un texto " promptTitle="Cualquier contenido" prompt=" Registre el número de la CÉDULA DE EXTRANJERÍA del Interventor, SIN PUNTOS NI COMAS." sqref="V11" xr:uid="{00000000-0002-0000-0200-00001200000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xr:uid="{00000000-0002-0000-0200-00001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xr:uid="{00000000-0002-0000-0200-000014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xr:uid="{00000000-0002-0000-02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xr:uid="{00000000-0002-0000-02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xr:uid="{00000000-0002-0000-0200-000017000000}">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xr:uid="{00000000-0002-0000-0200-00001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xr:uid="{00000000-0002-0000-0200-00001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xr:uid="{00000000-0002-0000-0200-00001A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xr:uid="{00000000-0002-0000-02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xr:uid="{00000000-0002-0000-0200-00001C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xr:uid="{00000000-0002-0000-0200-00001D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xr:uid="{00000000-0002-0000-0200-00001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xr:uid="{00000000-0002-0000-02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xr:uid="{00000000-0002-0000-0200-000023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xr:uid="{00000000-0002-0000-0200-000024000000}">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xr:uid="{00000000-0002-0000-0200-000025000000}">
      <formula1>0</formula1>
      <formula2>200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30"/>
  <sheetViews>
    <sheetView showGridLines="0" workbookViewId="0">
      <selection activeCell="A11" sqref="A11:X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79" t="s">
        <v>1</v>
      </c>
      <c r="E1" s="80"/>
      <c r="F1" s="80"/>
      <c r="G1" s="80"/>
    </row>
    <row r="2" spans="1:18" x14ac:dyDescent="0.25">
      <c r="B2" s="1" t="s">
        <v>2</v>
      </c>
      <c r="C2" s="1">
        <v>427</v>
      </c>
      <c r="D2" s="79" t="s">
        <v>268</v>
      </c>
      <c r="E2" s="80"/>
      <c r="F2" s="80"/>
      <c r="G2" s="80"/>
    </row>
    <row r="3" spans="1:18" x14ac:dyDescent="0.25">
      <c r="B3" s="1" t="s">
        <v>4</v>
      </c>
      <c r="C3" s="1">
        <v>1</v>
      </c>
    </row>
    <row r="4" spans="1:18" x14ac:dyDescent="0.25">
      <c r="B4" s="1" t="s">
        <v>5</v>
      </c>
      <c r="C4" s="1">
        <v>60</v>
      </c>
    </row>
    <row r="5" spans="1:18" x14ac:dyDescent="0.25">
      <c r="B5" s="1" t="s">
        <v>6</v>
      </c>
      <c r="C5" s="3">
        <v>43555</v>
      </c>
    </row>
    <row r="6" spans="1:18" x14ac:dyDescent="0.25">
      <c r="B6" s="1" t="s">
        <v>7</v>
      </c>
      <c r="C6" s="1">
        <v>3</v>
      </c>
      <c r="D6" s="1" t="s">
        <v>8</v>
      </c>
    </row>
    <row r="8" spans="1:18" x14ac:dyDescent="0.25">
      <c r="A8" s="1" t="s">
        <v>9</v>
      </c>
      <c r="B8" s="79" t="s">
        <v>269</v>
      </c>
      <c r="C8" s="80"/>
      <c r="D8" s="80"/>
      <c r="E8" s="80"/>
      <c r="F8" s="80"/>
      <c r="G8" s="80"/>
      <c r="H8" s="80"/>
      <c r="I8" s="80"/>
      <c r="J8" s="80"/>
      <c r="K8" s="80"/>
      <c r="L8" s="80"/>
      <c r="M8" s="80"/>
      <c r="N8" s="80"/>
      <c r="O8" s="80"/>
      <c r="P8" s="80"/>
      <c r="Q8" s="80"/>
      <c r="R8" s="8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89.25" x14ac:dyDescent="0.25">
      <c r="A11" s="1">
        <v>1</v>
      </c>
      <c r="B11" t="s">
        <v>57</v>
      </c>
      <c r="C11" s="8" t="s">
        <v>69</v>
      </c>
      <c r="D11" s="8" t="s">
        <v>2058</v>
      </c>
      <c r="E11" s="8">
        <v>0</v>
      </c>
      <c r="F11" s="9">
        <v>1</v>
      </c>
      <c r="G11" s="8" t="s">
        <v>155</v>
      </c>
      <c r="H11" s="8">
        <v>0</v>
      </c>
      <c r="I11" s="8" t="s">
        <v>115</v>
      </c>
      <c r="J11" s="8">
        <v>0</v>
      </c>
      <c r="K11" s="8" t="s">
        <v>155</v>
      </c>
      <c r="L11" s="8" t="s">
        <v>96</v>
      </c>
      <c r="M11" s="8">
        <v>0</v>
      </c>
      <c r="N11" s="8">
        <v>0</v>
      </c>
      <c r="O11" s="8" t="s">
        <v>115</v>
      </c>
      <c r="P11" s="8">
        <v>0</v>
      </c>
      <c r="Q11" s="8">
        <v>0</v>
      </c>
      <c r="R11" s="10" t="s">
        <v>58</v>
      </c>
    </row>
    <row r="12" spans="1:18" x14ac:dyDescent="0.25">
      <c r="A12" s="4"/>
      <c r="C12" s="5"/>
      <c r="D12" s="5"/>
      <c r="E12" s="5"/>
      <c r="F12" s="6"/>
      <c r="G12" s="5"/>
      <c r="H12" s="5"/>
      <c r="I12" s="5"/>
      <c r="J12" s="5"/>
      <c r="K12" s="5"/>
      <c r="L12" s="5"/>
      <c r="M12" s="5"/>
      <c r="N12" s="5"/>
      <c r="O12" s="5"/>
      <c r="P12" s="5"/>
      <c r="Q12" s="5"/>
      <c r="R12" s="5"/>
    </row>
    <row r="13" spans="1:18" x14ac:dyDescent="0.25">
      <c r="A13" s="4"/>
      <c r="C13" s="5"/>
      <c r="D13" s="5"/>
      <c r="E13" s="5"/>
      <c r="F13" s="6"/>
      <c r="G13" s="5"/>
      <c r="H13" s="5"/>
      <c r="I13" s="5"/>
      <c r="J13" s="5"/>
      <c r="K13" s="5"/>
      <c r="L13" s="5"/>
      <c r="M13" s="5"/>
      <c r="N13" s="5"/>
      <c r="O13" s="5"/>
      <c r="P13" s="5"/>
      <c r="Q13" s="5"/>
      <c r="R13" s="5"/>
    </row>
    <row r="14" spans="1:18" x14ac:dyDescent="0.25">
      <c r="A14" s="4"/>
      <c r="C14" s="5"/>
      <c r="D14" s="5"/>
      <c r="E14" s="5"/>
      <c r="F14" s="6"/>
      <c r="G14" s="5"/>
      <c r="H14" s="5"/>
      <c r="I14" s="5"/>
      <c r="J14" s="5"/>
      <c r="K14" s="5"/>
      <c r="L14" s="5"/>
      <c r="M14" s="5"/>
      <c r="N14" s="5"/>
      <c r="O14" s="5"/>
      <c r="P14" s="5"/>
      <c r="Q14" s="5"/>
      <c r="R14" s="5"/>
    </row>
    <row r="15" spans="1:18" x14ac:dyDescent="0.25">
      <c r="A15" s="4"/>
      <c r="C15" s="5"/>
      <c r="D15" s="5"/>
      <c r="E15" s="5"/>
      <c r="F15" s="6"/>
      <c r="G15" s="5"/>
      <c r="H15" s="5"/>
      <c r="I15" s="5"/>
      <c r="J15" s="5"/>
      <c r="K15" s="5"/>
      <c r="L15" s="5"/>
      <c r="M15" s="5"/>
      <c r="N15" s="5"/>
      <c r="O15" s="5"/>
      <c r="P15" s="5"/>
      <c r="Q15" s="5"/>
      <c r="R15" s="5"/>
    </row>
    <row r="16" spans="1:18" x14ac:dyDescent="0.25">
      <c r="A16" s="4"/>
      <c r="C16" s="5"/>
      <c r="D16" s="5"/>
      <c r="E16" s="5"/>
      <c r="F16" s="6"/>
      <c r="G16" s="5"/>
      <c r="H16" s="5"/>
      <c r="I16" s="5"/>
      <c r="J16" s="5"/>
      <c r="K16" s="5"/>
      <c r="L16" s="5"/>
      <c r="M16" s="5"/>
      <c r="N16" s="5"/>
      <c r="O16" s="5"/>
      <c r="P16" s="5"/>
      <c r="Q16" s="5"/>
      <c r="R16" s="5"/>
    </row>
    <row r="17" spans="1:18" x14ac:dyDescent="0.25">
      <c r="A17" s="4"/>
      <c r="C17" s="5"/>
      <c r="D17" s="5"/>
      <c r="E17" s="5"/>
      <c r="F17" s="6"/>
      <c r="G17" s="5"/>
      <c r="H17" s="5"/>
      <c r="I17" s="5"/>
      <c r="J17" s="5"/>
      <c r="K17" s="5"/>
      <c r="L17" s="5"/>
      <c r="M17" s="5"/>
      <c r="N17" s="5"/>
      <c r="O17" s="5"/>
      <c r="P17" s="5"/>
      <c r="Q17" s="5"/>
      <c r="R17" s="5"/>
    </row>
    <row r="18" spans="1:18" x14ac:dyDescent="0.25">
      <c r="A18" s="4"/>
      <c r="C18" s="5"/>
      <c r="D18" s="5"/>
      <c r="E18" s="5"/>
      <c r="F18" s="6"/>
      <c r="G18" s="5"/>
      <c r="H18" s="5"/>
      <c r="I18" s="5"/>
      <c r="J18" s="5"/>
      <c r="K18" s="5"/>
      <c r="L18" s="5"/>
      <c r="M18" s="5"/>
      <c r="N18" s="5"/>
      <c r="O18" s="5"/>
      <c r="P18" s="5"/>
      <c r="Q18" s="5"/>
      <c r="R18" s="5"/>
    </row>
    <row r="19" spans="1:18" x14ac:dyDescent="0.25">
      <c r="A19" s="4"/>
      <c r="C19" s="5"/>
      <c r="D19" s="5"/>
      <c r="E19" s="5"/>
      <c r="F19" s="6"/>
      <c r="G19" s="5"/>
      <c r="H19" s="5"/>
      <c r="I19" s="5"/>
      <c r="J19" s="5"/>
      <c r="K19" s="5"/>
      <c r="L19" s="5"/>
      <c r="M19" s="5"/>
      <c r="N19" s="5"/>
      <c r="O19" s="5"/>
      <c r="P19" s="5"/>
      <c r="Q19" s="5"/>
      <c r="R19" s="5"/>
    </row>
    <row r="20" spans="1:18" x14ac:dyDescent="0.25">
      <c r="A20" s="4"/>
      <c r="C20" s="5"/>
      <c r="D20" s="5"/>
      <c r="E20" s="5"/>
      <c r="F20" s="6"/>
      <c r="G20" s="5"/>
      <c r="H20" s="5"/>
      <c r="I20" s="5"/>
      <c r="J20" s="5"/>
      <c r="K20" s="5"/>
      <c r="L20" s="5"/>
      <c r="M20" s="5"/>
      <c r="N20" s="5"/>
      <c r="O20" s="5"/>
      <c r="P20" s="5"/>
      <c r="Q20" s="5"/>
      <c r="R20" s="5"/>
    </row>
    <row r="21" spans="1:18" x14ac:dyDescent="0.25">
      <c r="A21" s="4"/>
      <c r="C21" s="5"/>
      <c r="D21" s="5"/>
      <c r="E21" s="5"/>
      <c r="F21" s="6"/>
      <c r="G21" s="5"/>
      <c r="H21" s="5"/>
      <c r="I21" s="5"/>
      <c r="J21" s="5"/>
      <c r="K21" s="5"/>
      <c r="L21" s="5"/>
      <c r="M21" s="5"/>
      <c r="N21" s="5"/>
      <c r="O21" s="5"/>
      <c r="P21" s="5"/>
      <c r="Q21" s="5"/>
      <c r="R21" s="5"/>
    </row>
    <row r="22" spans="1:18" x14ac:dyDescent="0.25">
      <c r="A22" s="4"/>
      <c r="C22" s="5"/>
      <c r="D22" s="5"/>
      <c r="E22" s="5"/>
      <c r="F22" s="6"/>
      <c r="G22" s="5"/>
      <c r="H22" s="5"/>
      <c r="I22" s="5"/>
      <c r="J22" s="5"/>
      <c r="K22" s="5"/>
      <c r="L22" s="5"/>
      <c r="M22" s="5"/>
      <c r="N22" s="5"/>
      <c r="O22" s="5"/>
      <c r="P22" s="5"/>
      <c r="Q22" s="5"/>
      <c r="R22" s="5"/>
    </row>
    <row r="23" spans="1:18" x14ac:dyDescent="0.25">
      <c r="A23" s="4"/>
      <c r="C23" s="5"/>
      <c r="D23" s="5"/>
      <c r="E23" s="5"/>
      <c r="F23" s="6"/>
      <c r="G23" s="5"/>
      <c r="H23" s="5"/>
      <c r="I23" s="5"/>
      <c r="J23" s="5"/>
      <c r="K23" s="5"/>
      <c r="L23" s="5"/>
      <c r="M23" s="5"/>
      <c r="N23" s="5"/>
      <c r="O23" s="5"/>
      <c r="P23" s="5"/>
      <c r="Q23" s="5"/>
      <c r="R23" s="5"/>
    </row>
    <row r="24" spans="1:18" x14ac:dyDescent="0.25">
      <c r="A24" s="4"/>
      <c r="C24" s="5"/>
      <c r="D24" s="5"/>
      <c r="E24" s="5"/>
      <c r="F24" s="6"/>
      <c r="G24" s="5"/>
      <c r="H24" s="5"/>
      <c r="I24" s="5"/>
      <c r="J24" s="5"/>
      <c r="K24" s="5"/>
      <c r="L24" s="5"/>
      <c r="M24" s="5"/>
      <c r="N24" s="5"/>
      <c r="O24" s="5"/>
      <c r="P24" s="5"/>
      <c r="Q24" s="5"/>
      <c r="R24" s="5"/>
    </row>
    <row r="25" spans="1:18" x14ac:dyDescent="0.25">
      <c r="A25" s="4"/>
      <c r="C25" s="5"/>
      <c r="D25" s="5"/>
      <c r="E25" s="5"/>
      <c r="F25" s="6"/>
      <c r="G25" s="5"/>
      <c r="H25" s="5"/>
      <c r="I25" s="5"/>
      <c r="J25" s="5"/>
      <c r="K25" s="5"/>
      <c r="L25" s="5"/>
      <c r="M25" s="5"/>
      <c r="N25" s="5"/>
      <c r="O25" s="5"/>
      <c r="P25" s="5"/>
      <c r="Q25" s="5"/>
      <c r="R25" s="5"/>
    </row>
    <row r="26" spans="1:18" x14ac:dyDescent="0.25">
      <c r="A26" s="4"/>
      <c r="C26" s="5"/>
      <c r="D26" s="5"/>
      <c r="E26" s="5"/>
      <c r="F26" s="6"/>
      <c r="G26" s="5"/>
      <c r="H26" s="5"/>
      <c r="I26" s="5"/>
      <c r="J26" s="5"/>
      <c r="K26" s="5"/>
      <c r="L26" s="5"/>
      <c r="M26" s="5"/>
      <c r="N26" s="5"/>
      <c r="O26" s="5"/>
      <c r="P26" s="5"/>
      <c r="Q26" s="5"/>
      <c r="R26" s="5"/>
    </row>
    <row r="27" spans="1:18" x14ac:dyDescent="0.25">
      <c r="A27" s="4"/>
      <c r="C27" s="5"/>
      <c r="D27" s="5"/>
      <c r="E27" s="5"/>
      <c r="F27" s="6"/>
      <c r="G27" s="5"/>
      <c r="H27" s="5"/>
      <c r="I27" s="5"/>
      <c r="J27" s="5"/>
      <c r="K27" s="5"/>
      <c r="L27" s="5"/>
      <c r="M27" s="5"/>
      <c r="N27" s="5"/>
      <c r="O27" s="5"/>
      <c r="P27" s="5"/>
      <c r="Q27" s="5"/>
      <c r="R27" s="5"/>
    </row>
    <row r="28" spans="1:18" x14ac:dyDescent="0.25">
      <c r="A28" s="4"/>
      <c r="C28" s="5"/>
      <c r="D28" s="5"/>
      <c r="E28" s="5"/>
      <c r="F28" s="6"/>
      <c r="G28" s="5"/>
      <c r="H28" s="5"/>
      <c r="I28" s="5"/>
      <c r="J28" s="5"/>
      <c r="K28" s="5"/>
      <c r="L28" s="5"/>
      <c r="M28" s="5"/>
      <c r="N28" s="5"/>
      <c r="O28" s="5"/>
      <c r="P28" s="5"/>
      <c r="Q28" s="5"/>
      <c r="R28" s="5"/>
    </row>
    <row r="351020" spans="1:5" x14ac:dyDescent="0.25">
      <c r="A351020" t="s">
        <v>60</v>
      </c>
      <c r="B351020" t="s">
        <v>282</v>
      </c>
      <c r="C351020" t="s">
        <v>63</v>
      </c>
      <c r="D351020" t="s">
        <v>64</v>
      </c>
      <c r="E351020" t="s">
        <v>65</v>
      </c>
    </row>
    <row r="351021" spans="1:5" x14ac:dyDescent="0.25">
      <c r="A351021" t="s">
        <v>69</v>
      </c>
      <c r="B351021" t="s">
        <v>283</v>
      </c>
      <c r="C351021" t="s">
        <v>72</v>
      </c>
      <c r="D351021" t="s">
        <v>73</v>
      </c>
      <c r="E351021" t="s">
        <v>74</v>
      </c>
    </row>
    <row r="351022" spans="1:5" x14ac:dyDescent="0.25">
      <c r="B351022" t="s">
        <v>155</v>
      </c>
      <c r="C351022" t="s">
        <v>81</v>
      </c>
      <c r="D351022" t="s">
        <v>155</v>
      </c>
      <c r="E351022" t="s">
        <v>83</v>
      </c>
    </row>
    <row r="351023" spans="1:5" x14ac:dyDescent="0.25">
      <c r="C351023" t="s">
        <v>89</v>
      </c>
      <c r="E351023" t="s">
        <v>91</v>
      </c>
    </row>
    <row r="351024" spans="1:5" x14ac:dyDescent="0.25">
      <c r="C351024" t="s">
        <v>95</v>
      </c>
      <c r="E351024" t="s">
        <v>96</v>
      </c>
    </row>
    <row r="351025" spans="3:3" x14ac:dyDescent="0.25">
      <c r="C351025" t="s">
        <v>100</v>
      </c>
    </row>
    <row r="351026" spans="3:3" x14ac:dyDescent="0.25">
      <c r="C351026" t="s">
        <v>103</v>
      </c>
    </row>
    <row r="351027" spans="3:3" x14ac:dyDescent="0.25">
      <c r="C351027" t="s">
        <v>106</v>
      </c>
    </row>
    <row r="351028" spans="3:3" x14ac:dyDescent="0.25">
      <c r="C351028" t="s">
        <v>109</v>
      </c>
    </row>
    <row r="351029" spans="3:3" x14ac:dyDescent="0.25">
      <c r="C351029" t="s">
        <v>112</v>
      </c>
    </row>
    <row r="351030" spans="3:3" x14ac:dyDescent="0.25">
      <c r="C351030" t="s">
        <v>115</v>
      </c>
    </row>
  </sheetData>
  <sheetProtection algorithmName="SHA-512" hashValue="JPg8PUJAvtQZDGPQ78YdIAS/lFMMY6mDtM9XZyIzKvXKV7GDrksqhL1zl+WG8h9DCZouJ7avQiJltWy74pyQ7w==" saltValue="I41Dmmcyjzw//jqlxFKSbA==" spinCount="100000" sheet="1" objects="1" scenarios="1" selectLockedCells="1" selectUnlockedCells="1"/>
  <mergeCells count="3">
    <mergeCell ref="D1:G1"/>
    <mergeCell ref="D2:G2"/>
    <mergeCell ref="B8:R8"/>
  </mergeCells>
  <dataValidations count="3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28" xr:uid="{00000000-0002-0000-0300-000000000000}">
      <formula1>$A$351019:$A$351021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D28" xr:uid="{00000000-0002-0000-0300-000001000000}">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2:E28"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2:F28"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2:G28" xr:uid="{00000000-0002-0000-0300-000004000000}">
      <formula1>$B$351019:$B$351022</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2:H28"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2:I28" xr:uid="{00000000-0002-0000-0300-000006000000}">
      <formula1>$C$351019:$C$351030</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2:J28"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2:K28" xr:uid="{00000000-0002-0000-0300-000008000000}">
      <formula1>$D$351019:$D$351022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2:L28" xr:uid="{00000000-0002-0000-0300-000009000000}">
      <formula1>$E$351019:$E$351024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2:M28"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2:N2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2:O28" xr:uid="{00000000-0002-0000-0300-00000C000000}">
      <formula1>$C$351019:$C$351030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2:P28" xr:uid="{00000000-0002-0000-0300-00000D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2:Q28" xr:uid="{00000000-0002-0000-0300-00000E00000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2:R28" xr:uid="{00000000-0002-0000-0300-00000F000000}">
      <formula1>0</formula1>
      <formula2>390</formula2>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 xr:uid="{00000000-0002-0000-0300-000010000000}">
      <formula1>$B$51002:$B$51004</formula1>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 xr:uid="{00000000-0002-0000-0300-000011000000}">
      <formula1>$E$51002:$E$51006</formula1>
    </dataValidation>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 xr:uid="{00000000-0002-0000-0300-000012000000}">
      <formula1>0</formula1>
      <formula2>390</formula2>
    </dataValidation>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 xr:uid="{00000000-0002-0000-0300-000013000000}">
      <formula1>$A$51002:$A$51003</formula1>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xr:uid="{00000000-0002-0000-0300-000014000000}">
      <formula1>0</formula1>
      <formula2>200</formula2>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 xr:uid="{00000000-0002-0000-0300-000015000000}">
      <formula1>0</formula1>
      <formula2>390</formula2>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xr:uid="{00000000-0002-0000-0300-000016000000}">
      <formula1>-99</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 xr:uid="{00000000-0002-0000-0300-000018000000}">
      <formula1>$C$51002:$C$51012</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 xr:uid="{00000000-0002-0000-0300-00001A000000}">
      <formula1>$D$51002:$D$51004</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 xr:uid="{00000000-0002-0000-0300-00001B000000}">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1" xr:uid="{00000000-0002-0000-03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 xr:uid="{00000000-0002-0000-0300-00001D000000}">
      <formula1>$C$51002:$C$51012</formula1>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 xr:uid="{00000000-0002-0000-0300-00001E000000}">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 xr:uid="{00000000-0002-0000-0300-00001F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showGridLines="0" workbookViewId="0">
      <selection activeCell="E21" sqref="E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79" t="s">
        <v>1</v>
      </c>
      <c r="E1" s="80"/>
      <c r="F1" s="80"/>
      <c r="G1" s="80"/>
    </row>
    <row r="2" spans="1:53" x14ac:dyDescent="0.25">
      <c r="B2" s="1" t="s">
        <v>2</v>
      </c>
      <c r="C2" s="1">
        <v>423</v>
      </c>
      <c r="D2" s="79" t="s">
        <v>284</v>
      </c>
      <c r="E2" s="80"/>
      <c r="F2" s="80"/>
      <c r="G2" s="80"/>
    </row>
    <row r="3" spans="1:53" x14ac:dyDescent="0.25">
      <c r="B3" s="1" t="s">
        <v>4</v>
      </c>
      <c r="C3" s="1">
        <v>1</v>
      </c>
    </row>
    <row r="4" spans="1:53" x14ac:dyDescent="0.25">
      <c r="B4" s="1" t="s">
        <v>5</v>
      </c>
      <c r="C4" s="1">
        <v>60</v>
      </c>
    </row>
    <row r="5" spans="1:53" x14ac:dyDescent="0.25">
      <c r="B5" s="1" t="s">
        <v>6</v>
      </c>
      <c r="C5" s="3">
        <v>43555</v>
      </c>
    </row>
    <row r="6" spans="1:53" x14ac:dyDescent="0.25">
      <c r="B6" s="1" t="s">
        <v>7</v>
      </c>
      <c r="C6" s="1">
        <v>3</v>
      </c>
      <c r="D6" s="1" t="s">
        <v>8</v>
      </c>
    </row>
    <row r="8" spans="1:53" x14ac:dyDescent="0.25">
      <c r="A8" s="1" t="s">
        <v>9</v>
      </c>
      <c r="B8" s="79" t="s">
        <v>285</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90" thickBot="1" x14ac:dyDescent="0.3">
      <c r="A11" s="1">
        <v>1</v>
      </c>
      <c r="B11" t="s">
        <v>57</v>
      </c>
      <c r="C11" s="11" t="s">
        <v>69</v>
      </c>
      <c r="D11" s="12" t="s">
        <v>2059</v>
      </c>
      <c r="E11" s="11">
        <v>0</v>
      </c>
      <c r="F11" s="13">
        <v>1</v>
      </c>
      <c r="G11" s="11" t="s">
        <v>175</v>
      </c>
      <c r="H11" s="11">
        <v>0</v>
      </c>
      <c r="I11" s="11" t="s">
        <v>155</v>
      </c>
      <c r="J11" s="11" t="s">
        <v>155</v>
      </c>
      <c r="K11" s="11">
        <v>0</v>
      </c>
      <c r="L11" s="11" t="s">
        <v>155</v>
      </c>
      <c r="M11" s="11"/>
      <c r="N11" s="11" t="s">
        <v>69</v>
      </c>
      <c r="O11" s="11"/>
      <c r="P11" s="11" t="s">
        <v>115</v>
      </c>
      <c r="Q11" s="11" t="s">
        <v>90</v>
      </c>
      <c r="R11" s="11" t="s">
        <v>96</v>
      </c>
      <c r="S11" s="11">
        <v>0</v>
      </c>
      <c r="T11" s="11">
        <v>0</v>
      </c>
      <c r="U11" s="11" t="s">
        <v>115</v>
      </c>
      <c r="V11" s="11">
        <v>0</v>
      </c>
      <c r="W11" s="11">
        <v>0</v>
      </c>
      <c r="X11" s="11" t="s">
        <v>218</v>
      </c>
      <c r="Y11" s="11" t="s">
        <v>155</v>
      </c>
      <c r="Z11" s="13">
        <v>0</v>
      </c>
      <c r="AA11" s="11" t="s">
        <v>90</v>
      </c>
      <c r="AB11" s="11" t="s">
        <v>97</v>
      </c>
      <c r="AC11" s="11">
        <v>0</v>
      </c>
      <c r="AD11" s="11">
        <v>0</v>
      </c>
      <c r="AE11" s="11" t="s">
        <v>115</v>
      </c>
      <c r="AF11" s="11">
        <v>0</v>
      </c>
      <c r="AG11" s="11">
        <v>0</v>
      </c>
      <c r="AH11" s="11" t="s">
        <v>97</v>
      </c>
      <c r="AI11" s="11">
        <v>0</v>
      </c>
      <c r="AJ11" s="11">
        <v>0</v>
      </c>
      <c r="AK11" s="11" t="s">
        <v>115</v>
      </c>
      <c r="AL11" s="11">
        <v>0</v>
      </c>
      <c r="AM11" s="11">
        <v>0</v>
      </c>
      <c r="AN11" s="11">
        <v>0</v>
      </c>
      <c r="AO11" s="11" t="s">
        <v>85</v>
      </c>
      <c r="AP11" s="11">
        <v>0</v>
      </c>
      <c r="AQ11" s="11" t="s">
        <v>92</v>
      </c>
      <c r="AR11" s="11">
        <v>0</v>
      </c>
      <c r="AS11" s="11">
        <v>0</v>
      </c>
      <c r="AT11" s="13">
        <v>1</v>
      </c>
      <c r="AU11" s="13">
        <v>1</v>
      </c>
      <c r="AV11" s="13">
        <v>1</v>
      </c>
      <c r="AW11" s="11">
        <v>0</v>
      </c>
      <c r="AX11" s="11">
        <v>0</v>
      </c>
      <c r="AY11" s="11">
        <v>0</v>
      </c>
      <c r="AZ11" s="11">
        <v>0</v>
      </c>
      <c r="BA11" s="11">
        <v>0</v>
      </c>
    </row>
    <row r="12" spans="1:53"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25">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sheetProtection algorithmName="SHA-512" hashValue="JfeYzjNnqixDoT2+Be0yyUPX6dIUB+dGYebFpbeoppYnN2cPge57bYMga1vhyPlF2xhj77SlWd/imv1NLvkV7Q==" saltValue="pjqUQ7Am4Q1v0WYt9AJRuQ==" spinCount="100000" sheet="1" objects="1" scenarios="1" selectLockedCells="1" selectUnlockedCells="1"/>
  <mergeCells count="3">
    <mergeCell ref="D1:G1"/>
    <mergeCell ref="D2:G2"/>
    <mergeCell ref="B8:BA8"/>
  </mergeCells>
  <dataValidations count="51">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0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1000000}">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H11" xr:uid="{00000000-0002-0000-0400-000002000000}">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 xr:uid="{00000000-0002-0000-04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400-000005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400-00000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400-000007000000}">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 xr:uid="{00000000-0002-0000-0400-00000800000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xr:uid="{00000000-0002-0000-0400-000009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400-00000A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4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400-00000C000000}">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 xr:uid="{00000000-0002-0000-0400-00000D00000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xr:uid="{00000000-0002-0000-04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4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400-000010000000}">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 xr:uid="{00000000-0002-0000-0400-000011000000}">
      <formula1>0</formula1>
      <formula2>390</formula2>
    </dataValidation>
    <dataValidation type="textLength" allowBlank="1" showInputMessage="1" error="Escriba un texto " promptTitle="Cualquier contenido" prompt=" Registre COMPLETO nombres y apellidos del Supervisor del contrato." sqref="AM11" xr:uid="{00000000-0002-0000-0400-00001200000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4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400-00001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400-000017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400-000018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400-00001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4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4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4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400-00001D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1F000000}">
      <formula1>$A$351001:$A$351003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400-000020000000}">
      <formula1>$B$351001:$B$351052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400-000021000000}">
      <formula1>$C$351001:$C$351007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400-000022000000}">
      <formula1>$D$351001:$D$351022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400-000023000000}">
      <formula1>$E$351001:$E$352693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400-000024000000}">
      <formula1>$A$351001:$A$351003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400-000025000000}">
      <formula1>$F$351001:$F$351012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400-000026000000}">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400-000027000000}">
      <formula1>$H$351001:$H$351006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400-00002800000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400-000029000000}">
      <formula1>$I$351001:$I$351007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400-00002A000000}">
      <formula1>$J$351001:$J$351056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400-00002B000000}">
      <formula1>$K$351001:$K$351005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400-00002C000000}">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400-00002D000000}">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400-00002E000000}">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400-00002F000000}">
      <formula1>$F$351001:$F$351012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400-000030000000}">
      <formula1>$M$351001:$M$351004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400-000031000000}">
      <formula1>$N$351001:$N$351005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xr:uid="{00000000-0002-0000-0400-000032000000}">
      <formula1>0</formula1>
      <formula2>200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F5.2  GESTIÓN CONTRACTUAL-CO...</vt:lpstr>
      <vt:lpstr>F5.3  GESTIÓN CONTRACTUAL - ...</vt:lpstr>
      <vt:lpstr>F5.4  GESTIÓN CONTRACTUAL - ...</vt:lpstr>
      <vt:lpstr>F5.5  GESTIÓN CONTRACTUAL - ...</vt:lpstr>
      <vt:lpstr>F5.1  CONTRATOS REGIDOS POR ...</vt:lpstr>
      <vt:lpstr>'F5.2  GESTIÓN CONTRACTUAL-CO...'!OLE_LINK1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2019-04-01T12:39:43Z</dcterms:created>
  <dcterms:modified xsi:type="dcterms:W3CDTF">2019-05-14T22:10:50Z</dcterms:modified>
</cp:coreProperties>
</file>